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 " sheetId="1" r:id="rId1"/>
  </sheets>
  <definedNames>
    <definedName name="_xlnm.Print_Titles" localSheetId="0">'лист1 '!$A:$B,'лист1 '!$7:$7</definedName>
  </definedNames>
  <calcPr calcMode="manual" fullCalcOnLoad="1"/>
</workbook>
</file>

<file path=xl/sharedStrings.xml><?xml version="1.0" encoding="utf-8"?>
<sst xmlns="http://schemas.openxmlformats.org/spreadsheetml/2006/main" count="519" uniqueCount="95">
  <si>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</si>
  <si>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</si>
  <si>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</si>
  <si>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</si>
  <si>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</si>
  <si>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</si>
  <si>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</si>
  <si>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</si>
  <si>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</si>
  <si>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</si>
  <si>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</si>
  <si>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</si>
  <si>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</si>
  <si>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</si>
  <si>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</si>
  <si>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</si>
  <si>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Перечень дополнительных работ по содержанию и ремонту общего имущества собственников помещений в многоквартирном доме,  являющемся объектом конкурса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</si>
  <si>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</si>
  <si>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</si>
  <si>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</si>
  <si>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</si>
  <si>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</si>
  <si>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,</t>
  </si>
  <si>
    <t>о проведении открытого конкурса</t>
  </si>
  <si>
    <t>Приложение №4</t>
  </si>
  <si>
    <t xml:space="preserve">к Извещению и документации </t>
  </si>
  <si>
    <t>ул. Победы, 20, корп. 2</t>
  </si>
  <si>
    <t>ул. Победы, 20, корп. 3</t>
  </si>
  <si>
    <t>ул. Победы, 20, корп. 4</t>
  </si>
  <si>
    <t>ул. Победы, 22</t>
  </si>
  <si>
    <t>ул. Победы, 15</t>
  </si>
  <si>
    <t>ул. Победы, 17</t>
  </si>
  <si>
    <t>ул. Победы, 18, корп. 1</t>
  </si>
  <si>
    <t>ул. Победы, 18, корп. 2</t>
  </si>
  <si>
    <t>ул. Победы, 19</t>
  </si>
  <si>
    <t>ул. Байкальская, 8</t>
  </si>
  <si>
    <t>ул. Победы, 19, корп. 2</t>
  </si>
  <si>
    <t>Маймаксанское шоссе, 16</t>
  </si>
  <si>
    <t>ул. Анощенкова А.И., 4</t>
  </si>
  <si>
    <t>ул. Гидролизная, 6</t>
  </si>
  <si>
    <t>ул. Менделеева, 14</t>
  </si>
  <si>
    <t>ул. Юности, 11, корп. 1</t>
  </si>
  <si>
    <t>ул. Буденного С.М., 3</t>
  </si>
  <si>
    <t>ул. Буденного С.М., 12</t>
  </si>
  <si>
    <t>ул. Буденного С.М., 6</t>
  </si>
  <si>
    <t>ул. Буденного С.М., 14</t>
  </si>
  <si>
    <t>ул. Вельможного, 3</t>
  </si>
  <si>
    <t>ул. Вельможного, 7</t>
  </si>
  <si>
    <t>ул. Гидролизная, 15</t>
  </si>
  <si>
    <t>ул. Юности, 11</t>
  </si>
  <si>
    <t>ул. Юности, 13</t>
  </si>
  <si>
    <t>ул. Юности, 4</t>
  </si>
  <si>
    <t>ул. Анощенкова А.И., 4, корп. 1</t>
  </si>
  <si>
    <t>ул. Победы, 20</t>
  </si>
  <si>
    <t>ул. Заводская, 100</t>
  </si>
  <si>
    <t>ул. Пионерская, 84</t>
  </si>
  <si>
    <t>ул. Театральная, 49</t>
  </si>
  <si>
    <t>ул. Заводская, 99</t>
  </si>
  <si>
    <t>ул. Победы, 50</t>
  </si>
  <si>
    <t>ул. Победы, 56, корп. 1</t>
  </si>
  <si>
    <t>ул. Победы, 7, корп. 1</t>
  </si>
  <si>
    <t>ул. Победы, 52</t>
  </si>
  <si>
    <t>ул. Театральная, 55</t>
  </si>
  <si>
    <t>ул. Буденного С.М., 4</t>
  </si>
  <si>
    <t>ул. Буденного С.М., 5</t>
  </si>
  <si>
    <t>ул. Вельможного, 11</t>
  </si>
  <si>
    <t>ул. Вельможного, 9</t>
  </si>
  <si>
    <t>ул. Менделеева, 10</t>
  </si>
  <si>
    <t>ул. Менделеева, 11</t>
  </si>
  <si>
    <t>ул. Юности, 12</t>
  </si>
  <si>
    <t>ул. Победы, 27</t>
  </si>
  <si>
    <t>ул. Победы, 15, корп. 3</t>
  </si>
  <si>
    <t>ул. Школьная, 73</t>
  </si>
  <si>
    <t>ул. Заводская, 93</t>
  </si>
  <si>
    <t>ул. Заводская, 94</t>
  </si>
  <si>
    <t>ул. Заводская, 95</t>
  </si>
  <si>
    <t>ул. Заводская, 98</t>
  </si>
  <si>
    <t>ул. Пионерская, 85</t>
  </si>
  <si>
    <t>ул. Пионерская, 83</t>
  </si>
  <si>
    <t>ул. Победы, 58</t>
  </si>
  <si>
    <t>ул. Победы, 24</t>
  </si>
  <si>
    <t>ул. Победы, 5, корп. 1</t>
  </si>
  <si>
    <t>ул. Победы, 22, корп. 1</t>
  </si>
  <si>
    <t>ул. Победы, 31, корп. 1</t>
  </si>
  <si>
    <t>пер. Торговый, 42</t>
  </si>
  <si>
    <t>ул. Школьная, 75</t>
  </si>
  <si>
    <t>ул. Школьная, 81</t>
  </si>
  <si>
    <t>ул. Школьная, 56</t>
  </si>
  <si>
    <t>ул. Победы, 15, корп. 2</t>
  </si>
  <si>
    <t>ул. Театральная, 47</t>
  </si>
  <si>
    <t>ул. Юности, 2</t>
  </si>
  <si>
    <t>ул. Вельможного, 1</t>
  </si>
  <si>
    <t>ул. Гидролизная, 3</t>
  </si>
  <si>
    <t>ул. Гидролизная, 13</t>
  </si>
  <si>
    <t>Лот № 1 Маймаксанский  территориальный округ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</si>
</sst>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0" xfId="0" applyFont="1" applyFill="1" applyAlignment="1">
      <alignment wrapText="1"/>
    </xf>
    <xf numFmtId="49" fontId="49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3" fillId="33" borderId="14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4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6"/>
  <sheetViews>
    <sheetView tabSelected="1" zoomScale="88" zoomScaleNormal="88" zoomScaleSheetLayoutView="100" zoomScalePageLayoutView="34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O39" sqref="O39"/>
    </sheetView>
  </sheetViews>
  <sheetFormatPr defaultColWidth="9.00390625" defaultRowHeight="12.75"/>
  <cols>
    <col min="1" max="1" width="20.00390625" style="6" customWidth="1"/>
    <col min="2" max="2" width="45.625" style="6" customWidth="1"/>
    <col min="3" max="70" width="10.25390625" style="6" customWidth="1"/>
    <col min="71" max="16384" width="9.125" style="6" customWidth="1"/>
  </cols>
  <sheetData>
    <row r="1" spans="2:70" ht="15.75">
      <c r="B1" s="5"/>
      <c r="C1" s="5"/>
      <c r="D1" s="5"/>
      <c r="E1" s="2"/>
      <c r="F1" s="5"/>
      <c r="G1" s="2"/>
      <c r="H1" s="68" t="s">
        <v>24</v>
      </c>
      <c r="I1" s="68"/>
      <c r="J1" s="68"/>
      <c r="K1" s="68"/>
      <c r="L1" s="9"/>
      <c r="M1" s="5"/>
      <c r="N1" s="5"/>
      <c r="O1" s="2"/>
      <c r="P1" s="9"/>
      <c r="Q1" s="5"/>
      <c r="R1" s="5"/>
      <c r="S1" s="2"/>
      <c r="T1" s="9"/>
      <c r="U1" s="5"/>
      <c r="V1" s="5"/>
      <c r="W1" s="2"/>
      <c r="X1" s="9"/>
      <c r="Y1" s="5"/>
      <c r="Z1" s="5"/>
      <c r="AA1" s="2"/>
      <c r="AB1" s="9"/>
      <c r="AC1" s="5"/>
      <c r="AD1" s="5"/>
      <c r="AE1" s="2"/>
      <c r="AF1" s="9"/>
      <c r="AG1" s="5"/>
      <c r="AH1" s="5"/>
      <c r="AI1" s="2"/>
      <c r="AJ1" s="9"/>
      <c r="AK1" s="5"/>
      <c r="AL1" s="5"/>
      <c r="AM1" s="2"/>
      <c r="AN1" s="9"/>
      <c r="AO1" s="5"/>
      <c r="AP1" s="5"/>
      <c r="AQ1" s="2"/>
      <c r="AR1" s="9"/>
      <c r="AS1" s="5"/>
      <c r="AT1" s="5"/>
      <c r="AU1" s="2"/>
      <c r="AV1" s="9"/>
      <c r="AW1" s="5"/>
      <c r="AX1" s="5"/>
      <c r="AY1" s="2"/>
      <c r="AZ1" s="9"/>
      <c r="BA1" s="5"/>
      <c r="BB1" s="2"/>
      <c r="BC1" s="9"/>
      <c r="BD1" s="5"/>
      <c r="BE1" s="5"/>
      <c r="BF1" s="2"/>
      <c r="BG1" s="9"/>
      <c r="BH1" s="5"/>
      <c r="BI1" s="5"/>
      <c r="BJ1" s="2"/>
      <c r="BK1" s="9"/>
      <c r="BL1" s="5"/>
      <c r="BM1" s="12"/>
      <c r="BN1" s="14"/>
      <c r="BO1" s="15"/>
      <c r="BP1" s="16"/>
      <c r="BQ1" s="2"/>
      <c r="BR1" s="9"/>
    </row>
    <row r="2" spans="2:70" ht="15.75">
      <c r="B2" s="4"/>
      <c r="C2" s="4"/>
      <c r="D2" s="4"/>
      <c r="E2" s="2"/>
      <c r="F2" s="4"/>
      <c r="G2" s="2"/>
      <c r="H2" s="69" t="s">
        <v>25</v>
      </c>
      <c r="I2" s="69"/>
      <c r="J2" s="69"/>
      <c r="K2" s="69"/>
      <c r="L2" s="9"/>
      <c r="M2" s="4"/>
      <c r="N2" s="4"/>
      <c r="O2" s="2"/>
      <c r="P2" s="9"/>
      <c r="Q2" s="4"/>
      <c r="R2" s="4"/>
      <c r="S2" s="2"/>
      <c r="T2" s="9"/>
      <c r="U2" s="4"/>
      <c r="V2" s="4"/>
      <c r="W2" s="2"/>
      <c r="X2" s="9"/>
      <c r="Y2" s="4"/>
      <c r="Z2" s="4"/>
      <c r="AA2" s="2"/>
      <c r="AB2" s="9"/>
      <c r="AC2" s="4"/>
      <c r="AD2" s="4"/>
      <c r="AE2" s="2"/>
      <c r="AF2" s="9"/>
      <c r="AG2" s="4"/>
      <c r="AH2" s="4"/>
      <c r="AI2" s="2"/>
      <c r="AJ2" s="9"/>
      <c r="AK2" s="4"/>
      <c r="AL2" s="4"/>
      <c r="AM2" s="2"/>
      <c r="AN2" s="9"/>
      <c r="AO2" s="4"/>
      <c r="AP2" s="4"/>
      <c r="AQ2" s="2"/>
      <c r="AR2" s="9"/>
      <c r="AS2" s="4"/>
      <c r="AT2" s="4"/>
      <c r="AU2" s="2"/>
      <c r="AV2" s="9"/>
      <c r="AW2" s="4"/>
      <c r="AX2" s="4"/>
      <c r="AY2" s="2"/>
      <c r="AZ2" s="9"/>
      <c r="BA2" s="4"/>
      <c r="BB2" s="2"/>
      <c r="BC2" s="9"/>
      <c r="BD2" s="4"/>
      <c r="BE2" s="4"/>
      <c r="BF2" s="2"/>
      <c r="BG2" s="9"/>
      <c r="BH2" s="4"/>
      <c r="BI2" s="4"/>
      <c r="BJ2" s="2"/>
      <c r="BK2" s="9"/>
      <c r="BL2" s="4"/>
      <c r="BM2" s="12"/>
      <c r="BN2" s="15"/>
      <c r="BO2" s="15"/>
      <c r="BP2" s="16"/>
      <c r="BQ2" s="2"/>
      <c r="BR2" s="9"/>
    </row>
    <row r="3" spans="2:70" ht="15.75">
      <c r="B3" s="4"/>
      <c r="C3" s="4"/>
      <c r="D3" s="4"/>
      <c r="E3" s="2"/>
      <c r="F3" s="4"/>
      <c r="G3" s="2"/>
      <c r="H3" s="69" t="s">
        <v>23</v>
      </c>
      <c r="I3" s="69"/>
      <c r="J3" s="69"/>
      <c r="K3" s="69"/>
      <c r="L3" s="9"/>
      <c r="M3" s="4"/>
      <c r="N3" s="4"/>
      <c r="O3" s="2"/>
      <c r="P3" s="9"/>
      <c r="Q3" s="4"/>
      <c r="R3" s="4"/>
      <c r="S3" s="2"/>
      <c r="T3" s="9"/>
      <c r="U3" s="4"/>
      <c r="V3" s="4"/>
      <c r="W3" s="2"/>
      <c r="X3" s="9"/>
      <c r="Y3" s="4"/>
      <c r="Z3" s="4"/>
      <c r="AA3" s="2"/>
      <c r="AB3" s="9"/>
      <c r="AC3" s="4"/>
      <c r="AD3" s="4"/>
      <c r="AE3" s="2"/>
      <c r="AF3" s="9"/>
      <c r="AG3" s="4"/>
      <c r="AH3" s="4"/>
      <c r="AI3" s="2"/>
      <c r="AJ3" s="9"/>
      <c r="AK3" s="4"/>
      <c r="AL3" s="4"/>
      <c r="AM3" s="2"/>
      <c r="AN3" s="9"/>
      <c r="AO3" s="4"/>
      <c r="AP3" s="4"/>
      <c r="AQ3" s="2"/>
      <c r="AR3" s="9"/>
      <c r="AS3" s="4"/>
      <c r="AT3" s="4"/>
      <c r="AU3" s="2"/>
      <c r="AV3" s="9"/>
      <c r="AW3" s="4"/>
      <c r="AX3" s="4"/>
      <c r="AY3" s="2"/>
      <c r="AZ3" s="9"/>
      <c r="BA3" s="4"/>
      <c r="BB3" s="2"/>
      <c r="BC3" s="9"/>
      <c r="BD3" s="4"/>
      <c r="BE3" s="4"/>
      <c r="BF3" s="2"/>
      <c r="BG3" s="9"/>
      <c r="BH3" s="4"/>
      <c r="BI3" s="4"/>
      <c r="BJ3" s="2"/>
      <c r="BK3" s="9"/>
      <c r="BL3" s="4"/>
      <c r="BM3" s="4"/>
      <c r="BN3" s="15"/>
      <c r="BO3" s="15"/>
      <c r="BP3" s="16"/>
      <c r="BQ3" s="2"/>
      <c r="BR3" s="9"/>
    </row>
    <row r="4" spans="1:68" ht="14.25" customHeight="1">
      <c r="A4" s="7"/>
      <c r="B4" s="3"/>
      <c r="C4" s="3"/>
      <c r="D4" s="3"/>
      <c r="F4" s="3"/>
      <c r="I4" s="3"/>
      <c r="J4" s="3"/>
      <c r="M4" s="3"/>
      <c r="N4" s="3"/>
      <c r="Q4" s="3"/>
      <c r="R4" s="3"/>
      <c r="U4" s="3"/>
      <c r="V4" s="3"/>
      <c r="Y4" s="3"/>
      <c r="Z4" s="3"/>
      <c r="AC4" s="3"/>
      <c r="AD4" s="3"/>
      <c r="AG4" s="3"/>
      <c r="AH4" s="3"/>
      <c r="AK4" s="3"/>
      <c r="AL4" s="3"/>
      <c r="AO4" s="3"/>
      <c r="AP4" s="3"/>
      <c r="AS4" s="3"/>
      <c r="AT4" s="3"/>
      <c r="AW4" s="3"/>
      <c r="AX4" s="3"/>
      <c r="BA4" s="3"/>
      <c r="BD4" s="3"/>
      <c r="BE4" s="3"/>
      <c r="BH4" s="3"/>
      <c r="BI4" s="3"/>
      <c r="BL4" s="3"/>
      <c r="BM4" s="3"/>
      <c r="BN4" s="17"/>
      <c r="BO4" s="15"/>
      <c r="BP4" s="16"/>
    </row>
    <row r="5" spans="1:5" s="8" customFormat="1" ht="30.75" customHeight="1">
      <c r="A5" s="77" t="s">
        <v>16</v>
      </c>
      <c r="B5" s="77"/>
      <c r="C5" s="77"/>
      <c r="D5" s="77"/>
      <c r="E5" s="77"/>
    </row>
    <row r="6" spans="1:2" ht="18.75" customHeight="1">
      <c r="A6" s="78" t="s">
        <v>94</v>
      </c>
      <c r="B6" s="79"/>
    </row>
    <row r="7" spans="1:70" s="13" customFormat="1" ht="43.5" customHeight="1">
      <c r="A7" s="19" t="s">
        <v>7</v>
      </c>
      <c r="B7" s="19" t="s">
        <v>8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  <c r="J7" s="20" t="s">
        <v>33</v>
      </c>
      <c r="K7" s="20" t="s">
        <v>34</v>
      </c>
      <c r="L7" s="20" t="s">
        <v>35</v>
      </c>
      <c r="M7" s="20" t="s">
        <v>36</v>
      </c>
      <c r="N7" s="20" t="s">
        <v>37</v>
      </c>
      <c r="O7" s="20" t="s">
        <v>38</v>
      </c>
      <c r="P7" s="20" t="s">
        <v>39</v>
      </c>
      <c r="Q7" s="20" t="s">
        <v>40</v>
      </c>
      <c r="R7" s="20" t="s">
        <v>41</v>
      </c>
      <c r="S7" s="20" t="s">
        <v>42</v>
      </c>
      <c r="T7" s="20" t="s">
        <v>43</v>
      </c>
      <c r="U7" s="20" t="s">
        <v>44</v>
      </c>
      <c r="V7" s="20" t="s">
        <v>45</v>
      </c>
      <c r="W7" s="20" t="s">
        <v>46</v>
      </c>
      <c r="X7" s="20" t="s">
        <v>47</v>
      </c>
      <c r="Y7" s="20" t="s">
        <v>48</v>
      </c>
      <c r="Z7" s="20" t="s">
        <v>49</v>
      </c>
      <c r="AA7" s="20" t="s">
        <v>50</v>
      </c>
      <c r="AB7" s="20" t="s">
        <v>51</v>
      </c>
      <c r="AC7" s="20" t="s">
        <v>52</v>
      </c>
      <c r="AD7" s="20" t="s">
        <v>53</v>
      </c>
      <c r="AE7" s="20" t="s">
        <v>54</v>
      </c>
      <c r="AF7" s="20" t="s">
        <v>55</v>
      </c>
      <c r="AG7" s="20" t="s">
        <v>56</v>
      </c>
      <c r="AH7" s="20" t="s">
        <v>57</v>
      </c>
      <c r="AI7" s="20" t="s">
        <v>58</v>
      </c>
      <c r="AJ7" s="20" t="s">
        <v>59</v>
      </c>
      <c r="AK7" s="20" t="s">
        <v>60</v>
      </c>
      <c r="AL7" s="20" t="s">
        <v>61</v>
      </c>
      <c r="AM7" s="20" t="s">
        <v>62</v>
      </c>
      <c r="AN7" s="20" t="s">
        <v>63</v>
      </c>
      <c r="AO7" s="20" t="s">
        <v>64</v>
      </c>
      <c r="AP7" s="20" t="s">
        <v>65</v>
      </c>
      <c r="AQ7" s="20" t="s">
        <v>66</v>
      </c>
      <c r="AR7" s="20" t="s">
        <v>67</v>
      </c>
      <c r="AS7" s="20" t="s">
        <v>68</v>
      </c>
      <c r="AT7" s="20" t="s">
        <v>69</v>
      </c>
      <c r="AU7" s="20" t="s">
        <v>70</v>
      </c>
      <c r="AV7" s="20" t="s">
        <v>71</v>
      </c>
      <c r="AW7" s="20" t="s">
        <v>72</v>
      </c>
      <c r="AX7" s="20" t="s">
        <v>73</v>
      </c>
      <c r="AY7" s="20" t="s">
        <v>74</v>
      </c>
      <c r="AZ7" s="20" t="s">
        <v>75</v>
      </c>
      <c r="BA7" s="20" t="s">
        <v>76</v>
      </c>
      <c r="BB7" s="20" t="s">
        <v>77</v>
      </c>
      <c r="BC7" s="20" t="s">
        <v>78</v>
      </c>
      <c r="BD7" s="20" t="s">
        <v>79</v>
      </c>
      <c r="BE7" s="20" t="s">
        <v>80</v>
      </c>
      <c r="BF7" s="20" t="s">
        <v>81</v>
      </c>
      <c r="BG7" s="20" t="s">
        <v>82</v>
      </c>
      <c r="BH7" s="20" t="s">
        <v>83</v>
      </c>
      <c r="BI7" s="20" t="s">
        <v>84</v>
      </c>
      <c r="BJ7" s="20" t="s">
        <v>85</v>
      </c>
      <c r="BK7" s="20" t="s">
        <v>86</v>
      </c>
      <c r="BL7" s="20" t="s">
        <v>87</v>
      </c>
      <c r="BM7" s="20" t="s">
        <v>88</v>
      </c>
      <c r="BN7" s="20" t="s">
        <v>89</v>
      </c>
      <c r="BO7" s="20" t="s">
        <v>90</v>
      </c>
      <c r="BP7" s="20" t="s">
        <v>91</v>
      </c>
      <c r="BQ7" s="20" t="s">
        <v>92</v>
      </c>
      <c r="BR7" s="20" t="s">
        <v>93</v>
      </c>
    </row>
    <row r="8" spans="1:70" s="18" customFormat="1" ht="14.25" customHeight="1">
      <c r="A8" s="21"/>
      <c r="B8" s="21"/>
      <c r="C8" s="22">
        <v>1</v>
      </c>
      <c r="D8" s="22">
        <v>2</v>
      </c>
      <c r="E8" s="22">
        <v>3</v>
      </c>
      <c r="F8" s="22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>
        <v>19</v>
      </c>
      <c r="V8" s="22">
        <v>20</v>
      </c>
      <c r="W8" s="22">
        <v>21</v>
      </c>
      <c r="X8" s="22">
        <v>22</v>
      </c>
      <c r="Y8" s="22">
        <v>23</v>
      </c>
      <c r="Z8" s="22">
        <v>24</v>
      </c>
      <c r="AA8" s="22">
        <v>25</v>
      </c>
      <c r="AB8" s="22">
        <v>26</v>
      </c>
      <c r="AC8" s="22">
        <v>27</v>
      </c>
      <c r="AD8" s="22">
        <v>28</v>
      </c>
      <c r="AE8" s="22">
        <v>29</v>
      </c>
      <c r="AF8" s="22">
        <v>30</v>
      </c>
      <c r="AG8" s="22">
        <v>31</v>
      </c>
      <c r="AH8" s="22">
        <v>32</v>
      </c>
      <c r="AI8" s="22">
        <v>33</v>
      </c>
      <c r="AJ8" s="22">
        <v>34</v>
      </c>
      <c r="AK8" s="22">
        <v>35</v>
      </c>
      <c r="AL8" s="22">
        <v>36</v>
      </c>
      <c r="AM8" s="22">
        <v>37</v>
      </c>
      <c r="AN8" s="22">
        <v>38</v>
      </c>
      <c r="AO8" s="22">
        <v>39</v>
      </c>
      <c r="AP8" s="22">
        <v>40</v>
      </c>
      <c r="AQ8" s="22">
        <v>41</v>
      </c>
      <c r="AR8" s="22">
        <v>42</v>
      </c>
      <c r="AS8" s="22">
        <v>43</v>
      </c>
      <c r="AT8" s="22">
        <v>44</v>
      </c>
      <c r="AU8" s="22">
        <v>45</v>
      </c>
      <c r="AV8" s="22">
        <v>46</v>
      </c>
      <c r="AW8" s="22">
        <v>47</v>
      </c>
      <c r="AX8" s="22">
        <v>48</v>
      </c>
      <c r="AY8" s="22">
        <v>49</v>
      </c>
      <c r="AZ8" s="22">
        <v>50</v>
      </c>
      <c r="BA8" s="22">
        <v>51</v>
      </c>
      <c r="BB8" s="22">
        <v>52</v>
      </c>
      <c r="BC8" s="22">
        <v>53</v>
      </c>
      <c r="BD8" s="22">
        <v>54</v>
      </c>
      <c r="BE8" s="22">
        <v>55</v>
      </c>
      <c r="BF8" s="22">
        <v>56</v>
      </c>
      <c r="BG8" s="22">
        <v>57</v>
      </c>
      <c r="BH8" s="22">
        <v>58</v>
      </c>
      <c r="BI8" s="22">
        <v>59</v>
      </c>
      <c r="BJ8" s="22">
        <v>60</v>
      </c>
      <c r="BK8" s="22">
        <v>61</v>
      </c>
      <c r="BL8" s="22">
        <v>62</v>
      </c>
      <c r="BM8" s="22">
        <v>63</v>
      </c>
      <c r="BN8" s="22">
        <v>64</v>
      </c>
      <c r="BO8" s="22">
        <v>65</v>
      </c>
      <c r="BP8" s="22">
        <v>66</v>
      </c>
      <c r="BQ8" s="22">
        <v>67</v>
      </c>
      <c r="BR8" s="22">
        <v>68</v>
      </c>
    </row>
    <row r="9" spans="1:70" s="18" customFormat="1" ht="14.25" customHeight="1">
      <c r="A9" s="21"/>
      <c r="B9" s="21" t="s">
        <v>9</v>
      </c>
      <c r="C9" s="23">
        <v>405.6</v>
      </c>
      <c r="D9" s="23">
        <v>411.7</v>
      </c>
      <c r="E9" s="23">
        <v>442.4</v>
      </c>
      <c r="F9" s="23">
        <v>565.3</v>
      </c>
      <c r="G9" s="23">
        <v>471.4</v>
      </c>
      <c r="H9" s="23">
        <v>404.4</v>
      </c>
      <c r="I9" s="23">
        <v>711.5</v>
      </c>
      <c r="J9" s="23">
        <v>335.6</v>
      </c>
      <c r="K9" s="23">
        <v>579.3</v>
      </c>
      <c r="L9" s="23">
        <v>132.6</v>
      </c>
      <c r="M9" s="23">
        <v>189.1</v>
      </c>
      <c r="N9" s="23">
        <v>542.6</v>
      </c>
      <c r="O9" s="23">
        <v>578.2</v>
      </c>
      <c r="P9" s="23">
        <v>423.2</v>
      </c>
      <c r="Q9" s="23">
        <v>518.4</v>
      </c>
      <c r="R9" s="23">
        <v>606</v>
      </c>
      <c r="S9" s="23">
        <v>612.8</v>
      </c>
      <c r="T9" s="23">
        <v>598.2</v>
      </c>
      <c r="U9" s="23">
        <v>555.5</v>
      </c>
      <c r="V9" s="23">
        <v>734.5</v>
      </c>
      <c r="W9" s="23">
        <v>577</v>
      </c>
      <c r="X9" s="23">
        <v>566.5</v>
      </c>
      <c r="Y9" s="23">
        <v>736.7</v>
      </c>
      <c r="Z9" s="23">
        <v>670.6</v>
      </c>
      <c r="AA9" s="23">
        <v>203.6</v>
      </c>
      <c r="AB9" s="23">
        <v>596.4</v>
      </c>
      <c r="AC9" s="23">
        <v>633.8</v>
      </c>
      <c r="AD9" s="23">
        <v>475.7</v>
      </c>
      <c r="AE9" s="23">
        <v>389.7</v>
      </c>
      <c r="AF9" s="23">
        <v>364.4</v>
      </c>
      <c r="AG9" s="23">
        <v>204.6</v>
      </c>
      <c r="AH9" s="23">
        <v>594.6</v>
      </c>
      <c r="AI9" s="23">
        <v>542.5</v>
      </c>
      <c r="AJ9" s="23">
        <v>635.2</v>
      </c>
      <c r="AK9" s="23">
        <v>170.5</v>
      </c>
      <c r="AL9" s="23">
        <v>1172.4</v>
      </c>
      <c r="AM9" s="23">
        <v>558.6</v>
      </c>
      <c r="AN9" s="23">
        <v>575.2</v>
      </c>
      <c r="AO9" s="23">
        <v>570.7</v>
      </c>
      <c r="AP9" s="23">
        <v>571.7</v>
      </c>
      <c r="AQ9" s="23">
        <v>561.6</v>
      </c>
      <c r="AR9" s="23">
        <v>584.4</v>
      </c>
      <c r="AS9" s="23">
        <v>598.6</v>
      </c>
      <c r="AT9" s="23">
        <v>609.5</v>
      </c>
      <c r="AU9" s="23">
        <v>546.6</v>
      </c>
      <c r="AV9" s="23">
        <v>534</v>
      </c>
      <c r="AW9" s="23">
        <v>492.5</v>
      </c>
      <c r="AX9" s="23">
        <v>591</v>
      </c>
      <c r="AY9" s="23">
        <v>604.8</v>
      </c>
      <c r="AZ9" s="23">
        <v>602.3</v>
      </c>
      <c r="BA9" s="23">
        <v>599.3</v>
      </c>
      <c r="BB9" s="23">
        <v>536</v>
      </c>
      <c r="BC9" s="23">
        <v>739</v>
      </c>
      <c r="BD9" s="23">
        <v>591.9</v>
      </c>
      <c r="BE9" s="23">
        <v>540.6</v>
      </c>
      <c r="BF9" s="23">
        <v>184.1</v>
      </c>
      <c r="BG9" s="23">
        <v>573.8</v>
      </c>
      <c r="BH9" s="23">
        <v>553.5</v>
      </c>
      <c r="BI9" s="23">
        <v>476.5</v>
      </c>
      <c r="BJ9" s="23">
        <v>657.1</v>
      </c>
      <c r="BK9" s="23">
        <v>473.8</v>
      </c>
      <c r="BL9" s="23">
        <v>848.3</v>
      </c>
      <c r="BM9" s="23">
        <v>811.7</v>
      </c>
      <c r="BN9" s="23">
        <v>716.1</v>
      </c>
      <c r="BO9" s="23">
        <v>576.4</v>
      </c>
      <c r="BP9" s="23">
        <v>609.9</v>
      </c>
      <c r="BQ9" s="23">
        <v>585.3</v>
      </c>
      <c r="BR9" s="23">
        <v>588.6</v>
      </c>
    </row>
    <row r="10" spans="1:70" s="18" customFormat="1" ht="14.25" customHeight="1" thickBot="1">
      <c r="A10" s="21"/>
      <c r="B10" s="21" t="s">
        <v>10</v>
      </c>
      <c r="C10" s="23">
        <v>405.6</v>
      </c>
      <c r="D10" s="23">
        <v>411.7</v>
      </c>
      <c r="E10" s="23">
        <v>442.4</v>
      </c>
      <c r="F10" s="23">
        <v>565.3</v>
      </c>
      <c r="G10" s="23">
        <v>471.4</v>
      </c>
      <c r="H10" s="23">
        <v>404.4</v>
      </c>
      <c r="I10" s="23">
        <v>711.5</v>
      </c>
      <c r="J10" s="23">
        <v>335.6</v>
      </c>
      <c r="K10" s="23">
        <v>579.3</v>
      </c>
      <c r="L10" s="23">
        <v>132.6</v>
      </c>
      <c r="M10" s="23">
        <v>189.1</v>
      </c>
      <c r="N10" s="23">
        <v>542.6</v>
      </c>
      <c r="O10" s="23">
        <v>578.2</v>
      </c>
      <c r="P10" s="23">
        <v>423.2</v>
      </c>
      <c r="Q10" s="23">
        <v>518.4</v>
      </c>
      <c r="R10" s="23">
        <v>606</v>
      </c>
      <c r="S10" s="23">
        <v>612.8</v>
      </c>
      <c r="T10" s="23">
        <v>598.2</v>
      </c>
      <c r="U10" s="23">
        <v>555.5</v>
      </c>
      <c r="V10" s="23">
        <v>734.5</v>
      </c>
      <c r="W10" s="23">
        <v>577</v>
      </c>
      <c r="X10" s="23">
        <v>566.5</v>
      </c>
      <c r="Y10" s="23">
        <v>736.7</v>
      </c>
      <c r="Z10" s="23">
        <v>670.6</v>
      </c>
      <c r="AA10" s="23">
        <v>203.6</v>
      </c>
      <c r="AB10" s="23">
        <v>596.4</v>
      </c>
      <c r="AC10" s="23">
        <v>633.8</v>
      </c>
      <c r="AD10" s="23">
        <v>475.7</v>
      </c>
      <c r="AE10" s="23">
        <v>389.7</v>
      </c>
      <c r="AF10" s="23">
        <v>364.4</v>
      </c>
      <c r="AG10" s="23">
        <v>204.6</v>
      </c>
      <c r="AH10" s="23">
        <v>594.6</v>
      </c>
      <c r="AI10" s="23">
        <v>542.5</v>
      </c>
      <c r="AJ10" s="23">
        <v>635.2</v>
      </c>
      <c r="AK10" s="23">
        <v>170.5</v>
      </c>
      <c r="AL10" s="23">
        <v>1172.4</v>
      </c>
      <c r="AM10" s="23">
        <v>558.6</v>
      </c>
      <c r="AN10" s="23">
        <v>575.2</v>
      </c>
      <c r="AO10" s="23">
        <v>570.7</v>
      </c>
      <c r="AP10" s="23">
        <v>571.7</v>
      </c>
      <c r="AQ10" s="23">
        <v>561.6</v>
      </c>
      <c r="AR10" s="23">
        <v>584.4</v>
      </c>
      <c r="AS10" s="23">
        <v>598.6</v>
      </c>
      <c r="AT10" s="23">
        <v>609.5</v>
      </c>
      <c r="AU10" s="23">
        <v>546.6</v>
      </c>
      <c r="AV10" s="23">
        <v>534</v>
      </c>
      <c r="AW10" s="23">
        <v>492.5</v>
      </c>
      <c r="AX10" s="23">
        <v>591</v>
      </c>
      <c r="AY10" s="23">
        <v>604.8</v>
      </c>
      <c r="AZ10" s="23">
        <v>602.3</v>
      </c>
      <c r="BA10" s="23">
        <v>599.3</v>
      </c>
      <c r="BB10" s="23">
        <v>536</v>
      </c>
      <c r="BC10" s="23">
        <v>739</v>
      </c>
      <c r="BD10" s="23">
        <v>591.9</v>
      </c>
      <c r="BE10" s="23">
        <v>540.6</v>
      </c>
      <c r="BF10" s="23">
        <v>184.1</v>
      </c>
      <c r="BG10" s="23">
        <v>573.8</v>
      </c>
      <c r="BH10" s="23">
        <v>553.5</v>
      </c>
      <c r="BI10" s="23">
        <v>476.5</v>
      </c>
      <c r="BJ10" s="23">
        <v>657.1</v>
      </c>
      <c r="BK10" s="23">
        <v>473.8</v>
      </c>
      <c r="BL10" s="23">
        <v>848.3</v>
      </c>
      <c r="BM10" s="23">
        <v>811.7</v>
      </c>
      <c r="BN10" s="23">
        <v>716.1</v>
      </c>
      <c r="BO10" s="23">
        <v>576.4</v>
      </c>
      <c r="BP10" s="23">
        <v>609.9</v>
      </c>
      <c r="BQ10" s="23">
        <v>585.3</v>
      </c>
      <c r="BR10" s="23">
        <v>588.6</v>
      </c>
    </row>
    <row r="11" spans="1:70" ht="13.5" thickTop="1">
      <c r="A11" s="74" t="s">
        <v>6</v>
      </c>
      <c r="B11" s="24" t="s">
        <v>3</v>
      </c>
      <c r="C11" s="25">
        <f>C10*45%/100</f>
        <v>1.8252000000000002</v>
      </c>
      <c r="D11" s="25">
        <f>D10*45%/100</f>
        <v>1.85265</v>
      </c>
      <c r="E11" s="25">
        <f>E10*45%/100</f>
        <v>1.9908</v>
      </c>
      <c r="F11" s="25">
        <f>F10*30%/100</f>
        <v>1.6958999999999997</v>
      </c>
      <c r="G11" s="25">
        <f>G10*45%/100</f>
        <v>2.1212999999999997</v>
      </c>
      <c r="H11" s="25">
        <f>H10*45%/100</f>
        <v>1.8197999999999999</v>
      </c>
      <c r="I11" s="26">
        <f>I10*10%/100</f>
        <v>0.7115</v>
      </c>
      <c r="J11" s="25">
        <f>J10*30%/100</f>
        <v>1.0068000000000001</v>
      </c>
      <c r="K11" s="25">
        <f>K10*45%/100</f>
        <v>2.60685</v>
      </c>
      <c r="L11" s="25">
        <f>L10*45%/100</f>
        <v>0.5967</v>
      </c>
      <c r="M11" s="26">
        <f>M10*10%/100</f>
        <v>0.1891</v>
      </c>
      <c r="N11" s="25">
        <f>N10*30%/100</f>
        <v>1.6278</v>
      </c>
      <c r="O11" s="25">
        <f>O10*45%/100</f>
        <v>2.6019000000000005</v>
      </c>
      <c r="P11" s="25">
        <f>P10*45%/100</f>
        <v>1.9043999999999999</v>
      </c>
      <c r="Q11" s="26">
        <f>Q10*10%/100</f>
        <v>0.5184000000000001</v>
      </c>
      <c r="R11" s="25">
        <f>R10*30%/100</f>
        <v>1.8179999999999998</v>
      </c>
      <c r="S11" s="25">
        <f>S10*45%/100</f>
        <v>2.7576</v>
      </c>
      <c r="T11" s="25">
        <f>T10*45%/100</f>
        <v>2.6919000000000004</v>
      </c>
      <c r="U11" s="26">
        <f>U10*10%/100</f>
        <v>0.5555</v>
      </c>
      <c r="V11" s="25">
        <f>V10*30%/100</f>
        <v>2.2035</v>
      </c>
      <c r="W11" s="25">
        <f>W10*45%/100</f>
        <v>2.5965000000000003</v>
      </c>
      <c r="X11" s="25">
        <f>X10*45%/100</f>
        <v>2.5492500000000002</v>
      </c>
      <c r="Y11" s="26">
        <f>Y10*10%/100</f>
        <v>0.7367</v>
      </c>
      <c r="Z11" s="25">
        <f>Z10*30%/100</f>
        <v>2.0118</v>
      </c>
      <c r="AA11" s="25">
        <f>AA10*45%/100</f>
        <v>0.9162</v>
      </c>
      <c r="AB11" s="25">
        <f>AB10*45%/100</f>
        <v>2.6837999999999997</v>
      </c>
      <c r="AC11" s="26">
        <f>AC10*10%/100</f>
        <v>0.6337999999999999</v>
      </c>
      <c r="AD11" s="25">
        <f>AD10*30%/100</f>
        <v>1.4270999999999998</v>
      </c>
      <c r="AE11" s="25">
        <f>AE10*45%/100</f>
        <v>1.7536500000000002</v>
      </c>
      <c r="AF11" s="25">
        <f>AF10*45%/100</f>
        <v>1.6398</v>
      </c>
      <c r="AG11" s="26">
        <f>AG10*10%/100</f>
        <v>0.2046</v>
      </c>
      <c r="AH11" s="25">
        <f>AH10*30%/100</f>
        <v>1.7838</v>
      </c>
      <c r="AI11" s="25">
        <f>AI10*45%/100</f>
        <v>2.44125</v>
      </c>
      <c r="AJ11" s="25">
        <f>AJ10*45%/100</f>
        <v>2.8584000000000005</v>
      </c>
      <c r="AK11" s="26">
        <f>AK10*10%/100</f>
        <v>0.1705</v>
      </c>
      <c r="AL11" s="25">
        <f>AL10*30%/100</f>
        <v>3.5172000000000003</v>
      </c>
      <c r="AM11" s="25">
        <f>AM10*45%/100</f>
        <v>2.5137</v>
      </c>
      <c r="AN11" s="25">
        <f>AN10*45%/100</f>
        <v>2.5884000000000005</v>
      </c>
      <c r="AO11" s="26">
        <f>AO10*10%/100</f>
        <v>0.5707000000000001</v>
      </c>
      <c r="AP11" s="25">
        <f>AP10*30%/100</f>
        <v>1.7151000000000003</v>
      </c>
      <c r="AQ11" s="25">
        <f>AQ10*45%/100</f>
        <v>2.5272</v>
      </c>
      <c r="AR11" s="25">
        <f>AR10*45%/100</f>
        <v>2.6298000000000004</v>
      </c>
      <c r="AS11" s="26">
        <f>AS10*10%/100</f>
        <v>0.5986</v>
      </c>
      <c r="AT11" s="25">
        <f>AT10*30%/100</f>
        <v>1.8285</v>
      </c>
      <c r="AU11" s="25">
        <f>AU10*45%/100</f>
        <v>2.4597</v>
      </c>
      <c r="AV11" s="25">
        <f>AV10*45%/100</f>
        <v>2.403</v>
      </c>
      <c r="AW11" s="26">
        <f>AW10*45%/100</f>
        <v>2.21625</v>
      </c>
      <c r="AX11" s="25">
        <f>AX10*30%/100</f>
        <v>1.773</v>
      </c>
      <c r="AY11" s="25">
        <f>AY10*45%/100</f>
        <v>2.7215999999999996</v>
      </c>
      <c r="AZ11" s="25">
        <f>AZ10*45%/100</f>
        <v>2.7103499999999996</v>
      </c>
      <c r="BA11" s="25">
        <f>BA10*30%/100</f>
        <v>1.7978999999999998</v>
      </c>
      <c r="BB11" s="25">
        <f>BB10*45%/100</f>
        <v>2.4120000000000004</v>
      </c>
      <c r="BC11" s="25">
        <f>BC10*45%/100</f>
        <v>3.3255</v>
      </c>
      <c r="BD11" s="26">
        <f>BD10*10%/100</f>
        <v>0.5919</v>
      </c>
      <c r="BE11" s="25">
        <f>BE10*30%/100</f>
        <v>1.6218000000000001</v>
      </c>
      <c r="BF11" s="25">
        <f>BF10*45%/100</f>
        <v>0.82845</v>
      </c>
      <c r="BG11" s="25">
        <f>BG10*45%/100</f>
        <v>2.5820999999999996</v>
      </c>
      <c r="BH11" s="26">
        <f>BH10*10%/100</f>
        <v>0.5535</v>
      </c>
      <c r="BI11" s="25">
        <f>BI10*30%/100</f>
        <v>1.4295</v>
      </c>
      <c r="BJ11" s="25">
        <f>BJ10*45%/100</f>
        <v>2.95695</v>
      </c>
      <c r="BK11" s="25">
        <f>BK10*45%/100</f>
        <v>2.1321</v>
      </c>
      <c r="BL11" s="26">
        <f>BL10*10%/100</f>
        <v>0.8482999999999999</v>
      </c>
      <c r="BM11" s="25">
        <f>BM10*30%/100</f>
        <v>2.4351</v>
      </c>
      <c r="BN11" s="25">
        <f>BN10*45%/100</f>
        <v>3.2224500000000003</v>
      </c>
      <c r="BO11" s="25">
        <f>BO10*45%/100</f>
        <v>2.5938</v>
      </c>
      <c r="BP11" s="25">
        <f>BP10*30%/100</f>
        <v>1.8296999999999999</v>
      </c>
      <c r="BQ11" s="25">
        <f>BQ10*45%/100</f>
        <v>2.63385</v>
      </c>
      <c r="BR11" s="25">
        <f>BR10*45%/100</f>
        <v>2.6487</v>
      </c>
    </row>
    <row r="12" spans="1:70" s="8" customFormat="1" ht="16.5" customHeight="1">
      <c r="A12" s="75"/>
      <c r="B12" s="27" t="s">
        <v>13</v>
      </c>
      <c r="C12" s="28">
        <f aca="true" t="shared" si="0" ref="C12:I12">1007.68*C11</f>
        <v>1839.217536</v>
      </c>
      <c r="D12" s="28">
        <f t="shared" si="0"/>
        <v>1866.8783519999997</v>
      </c>
      <c r="E12" s="28">
        <f t="shared" si="0"/>
        <v>2006.0893439999998</v>
      </c>
      <c r="F12" s="28">
        <f t="shared" si="0"/>
        <v>1708.9245119999996</v>
      </c>
      <c r="G12" s="28">
        <f t="shared" si="0"/>
        <v>2137.591584</v>
      </c>
      <c r="H12" s="28">
        <f t="shared" si="0"/>
        <v>1833.7760639999997</v>
      </c>
      <c r="I12" s="29">
        <f t="shared" si="0"/>
        <v>716.9643199999999</v>
      </c>
      <c r="J12" s="28">
        <f aca="true" t="shared" si="1" ref="J12:AC12">1007.68*J11</f>
        <v>1014.532224</v>
      </c>
      <c r="K12" s="28">
        <f t="shared" si="1"/>
        <v>2626.870608</v>
      </c>
      <c r="L12" s="28">
        <f t="shared" si="1"/>
        <v>601.282656</v>
      </c>
      <c r="M12" s="29">
        <f t="shared" si="1"/>
        <v>190.55228799999998</v>
      </c>
      <c r="N12" s="28">
        <f t="shared" si="1"/>
        <v>1640.3015039999998</v>
      </c>
      <c r="O12" s="28">
        <f t="shared" si="1"/>
        <v>2621.8825920000004</v>
      </c>
      <c r="P12" s="28">
        <f t="shared" si="1"/>
        <v>1919.0257919999997</v>
      </c>
      <c r="Q12" s="29">
        <f t="shared" si="1"/>
        <v>522.3813120000001</v>
      </c>
      <c r="R12" s="28">
        <f t="shared" si="1"/>
        <v>1831.9622399999998</v>
      </c>
      <c r="S12" s="28">
        <f t="shared" si="1"/>
        <v>2778.778368</v>
      </c>
      <c r="T12" s="28">
        <f t="shared" si="1"/>
        <v>2712.573792</v>
      </c>
      <c r="U12" s="29">
        <f t="shared" si="1"/>
        <v>559.7662399999999</v>
      </c>
      <c r="V12" s="28">
        <f t="shared" si="1"/>
        <v>2220.42288</v>
      </c>
      <c r="W12" s="28">
        <f t="shared" si="1"/>
        <v>2616.44112</v>
      </c>
      <c r="X12" s="28">
        <f t="shared" si="1"/>
        <v>2568.8282400000003</v>
      </c>
      <c r="Y12" s="29">
        <f t="shared" si="1"/>
        <v>742.357856</v>
      </c>
      <c r="Z12" s="28">
        <f t="shared" si="1"/>
        <v>2027.250624</v>
      </c>
      <c r="AA12" s="28">
        <f t="shared" si="1"/>
        <v>923.236416</v>
      </c>
      <c r="AB12" s="28">
        <f t="shared" si="1"/>
        <v>2704.4115839999995</v>
      </c>
      <c r="AC12" s="29">
        <f t="shared" si="1"/>
        <v>638.6675839999999</v>
      </c>
      <c r="AD12" s="28">
        <f aca="true" t="shared" si="2" ref="AD12:BP12">1007.68*AD11</f>
        <v>1438.0601279999998</v>
      </c>
      <c r="AE12" s="28">
        <f t="shared" si="2"/>
        <v>1767.118032</v>
      </c>
      <c r="AF12" s="28">
        <f t="shared" si="2"/>
        <v>1652.393664</v>
      </c>
      <c r="AG12" s="29">
        <f t="shared" si="2"/>
        <v>206.171328</v>
      </c>
      <c r="AH12" s="28">
        <f t="shared" si="2"/>
        <v>1797.499584</v>
      </c>
      <c r="AI12" s="28">
        <f t="shared" si="2"/>
        <v>2459.9988</v>
      </c>
      <c r="AJ12" s="28">
        <f t="shared" si="2"/>
        <v>2880.3525120000004</v>
      </c>
      <c r="AK12" s="29">
        <f t="shared" si="2"/>
        <v>171.80944</v>
      </c>
      <c r="AL12" s="28">
        <f t="shared" si="2"/>
        <v>3544.212096</v>
      </c>
      <c r="AM12" s="28">
        <f t="shared" si="2"/>
        <v>2533.005216</v>
      </c>
      <c r="AN12" s="28">
        <f t="shared" si="2"/>
        <v>2608.278912</v>
      </c>
      <c r="AO12" s="29">
        <f t="shared" si="2"/>
        <v>575.082976</v>
      </c>
      <c r="AP12" s="28">
        <f t="shared" si="2"/>
        <v>1728.2719680000002</v>
      </c>
      <c r="AQ12" s="28">
        <f t="shared" si="2"/>
        <v>2546.608896</v>
      </c>
      <c r="AR12" s="28">
        <f t="shared" si="2"/>
        <v>2649.996864</v>
      </c>
      <c r="AS12" s="29">
        <f t="shared" si="2"/>
        <v>603.197248</v>
      </c>
      <c r="AT12" s="28">
        <f t="shared" si="2"/>
        <v>1842.54288</v>
      </c>
      <c r="AU12" s="28">
        <f t="shared" si="2"/>
        <v>2478.5904960000003</v>
      </c>
      <c r="AV12" s="28">
        <f t="shared" si="2"/>
        <v>2421.45504</v>
      </c>
      <c r="AW12" s="29">
        <f t="shared" si="2"/>
        <v>2233.2708</v>
      </c>
      <c r="AX12" s="28">
        <f t="shared" si="2"/>
        <v>1786.6166399999997</v>
      </c>
      <c r="AY12" s="28">
        <f t="shared" si="2"/>
        <v>2742.5018879999993</v>
      </c>
      <c r="AZ12" s="28">
        <f t="shared" si="2"/>
        <v>2731.1654879999996</v>
      </c>
      <c r="BA12" s="28">
        <f t="shared" si="2"/>
        <v>1811.7078719999997</v>
      </c>
      <c r="BB12" s="28">
        <f t="shared" si="2"/>
        <v>2430.5241600000004</v>
      </c>
      <c r="BC12" s="28">
        <f t="shared" si="2"/>
        <v>3351.03984</v>
      </c>
      <c r="BD12" s="29">
        <f t="shared" si="2"/>
        <v>596.445792</v>
      </c>
      <c r="BE12" s="28">
        <f t="shared" si="2"/>
        <v>1634.255424</v>
      </c>
      <c r="BF12" s="28">
        <f t="shared" si="2"/>
        <v>834.812496</v>
      </c>
      <c r="BG12" s="28">
        <f t="shared" si="2"/>
        <v>2601.9305279999994</v>
      </c>
      <c r="BH12" s="29">
        <f t="shared" si="2"/>
        <v>557.7508799999999</v>
      </c>
      <c r="BI12" s="28">
        <f t="shared" si="2"/>
        <v>1440.47856</v>
      </c>
      <c r="BJ12" s="28">
        <f t="shared" si="2"/>
        <v>2979.6593759999996</v>
      </c>
      <c r="BK12" s="28">
        <f t="shared" si="2"/>
        <v>2148.4745279999997</v>
      </c>
      <c r="BL12" s="29">
        <f t="shared" si="2"/>
        <v>854.8149439999999</v>
      </c>
      <c r="BM12" s="28">
        <f t="shared" si="2"/>
        <v>2453.801568</v>
      </c>
      <c r="BN12" s="28">
        <f t="shared" si="2"/>
        <v>3247.198416</v>
      </c>
      <c r="BO12" s="28">
        <f t="shared" si="2"/>
        <v>2613.7203839999997</v>
      </c>
      <c r="BP12" s="28">
        <f t="shared" si="2"/>
        <v>1843.7520959999997</v>
      </c>
      <c r="BQ12" s="28">
        <f>1007.68*BQ11</f>
        <v>2654.0779679999996</v>
      </c>
      <c r="BR12" s="28">
        <f>1007.68*BR11</f>
        <v>2669.042016</v>
      </c>
    </row>
    <row r="13" spans="1:70" ht="13.5" customHeight="1">
      <c r="A13" s="75"/>
      <c r="B13" s="27" t="s">
        <v>2</v>
      </c>
      <c r="C13" s="30">
        <f aca="true" t="shared" si="3" ref="C13:I13">C12/C9/12</f>
        <v>0.37788</v>
      </c>
      <c r="D13" s="30">
        <f t="shared" si="3"/>
        <v>0.37787999999999994</v>
      </c>
      <c r="E13" s="30">
        <f t="shared" si="3"/>
        <v>0.37788</v>
      </c>
      <c r="F13" s="30">
        <f t="shared" si="3"/>
        <v>0.25192</v>
      </c>
      <c r="G13" s="30">
        <f t="shared" si="3"/>
        <v>0.37788</v>
      </c>
      <c r="H13" s="30">
        <f t="shared" si="3"/>
        <v>0.37787999999999994</v>
      </c>
      <c r="I13" s="31">
        <f t="shared" si="3"/>
        <v>0.08397333333333333</v>
      </c>
      <c r="J13" s="30">
        <f aca="true" t="shared" si="4" ref="J13:AC13">J12/J9/12</f>
        <v>0.25192</v>
      </c>
      <c r="K13" s="30">
        <f t="shared" si="4"/>
        <v>0.37788000000000005</v>
      </c>
      <c r="L13" s="30">
        <f t="shared" si="4"/>
        <v>0.37788</v>
      </c>
      <c r="M13" s="31">
        <f t="shared" si="4"/>
        <v>0.08397333333333333</v>
      </c>
      <c r="N13" s="30">
        <f t="shared" si="4"/>
        <v>0.25192</v>
      </c>
      <c r="O13" s="30">
        <f t="shared" si="4"/>
        <v>0.37788</v>
      </c>
      <c r="P13" s="30">
        <f t="shared" si="4"/>
        <v>0.37787999999999994</v>
      </c>
      <c r="Q13" s="31">
        <f t="shared" si="4"/>
        <v>0.08397333333333334</v>
      </c>
      <c r="R13" s="30">
        <f t="shared" si="4"/>
        <v>0.25192</v>
      </c>
      <c r="S13" s="30">
        <f t="shared" si="4"/>
        <v>0.37788</v>
      </c>
      <c r="T13" s="30">
        <f t="shared" si="4"/>
        <v>0.37788</v>
      </c>
      <c r="U13" s="31">
        <f t="shared" si="4"/>
        <v>0.08397333333333333</v>
      </c>
      <c r="V13" s="30">
        <f t="shared" si="4"/>
        <v>0.25192</v>
      </c>
      <c r="W13" s="30">
        <f t="shared" si="4"/>
        <v>0.37788</v>
      </c>
      <c r="X13" s="30">
        <f t="shared" si="4"/>
        <v>0.37788000000000005</v>
      </c>
      <c r="Y13" s="31">
        <f t="shared" si="4"/>
        <v>0.08397333333333333</v>
      </c>
      <c r="Z13" s="30">
        <f t="shared" si="4"/>
        <v>0.25192</v>
      </c>
      <c r="AA13" s="30">
        <f t="shared" si="4"/>
        <v>0.37788</v>
      </c>
      <c r="AB13" s="30">
        <f t="shared" si="4"/>
        <v>0.37787999999999994</v>
      </c>
      <c r="AC13" s="31">
        <f t="shared" si="4"/>
        <v>0.08397333333333333</v>
      </c>
      <c r="AD13" s="30">
        <f aca="true" t="shared" si="5" ref="AD13:BP13">AD12/AD9/12</f>
        <v>0.25192</v>
      </c>
      <c r="AE13" s="30">
        <f t="shared" si="5"/>
        <v>0.37788</v>
      </c>
      <c r="AF13" s="30">
        <f t="shared" si="5"/>
        <v>0.37788</v>
      </c>
      <c r="AG13" s="31">
        <f t="shared" si="5"/>
        <v>0.08397333333333333</v>
      </c>
      <c r="AH13" s="30">
        <f t="shared" si="5"/>
        <v>0.25192</v>
      </c>
      <c r="AI13" s="30">
        <f t="shared" si="5"/>
        <v>0.37788</v>
      </c>
      <c r="AJ13" s="30">
        <f t="shared" si="5"/>
        <v>0.37788</v>
      </c>
      <c r="AK13" s="31">
        <f t="shared" si="5"/>
        <v>0.08397333333333333</v>
      </c>
      <c r="AL13" s="30">
        <f t="shared" si="5"/>
        <v>0.25192</v>
      </c>
      <c r="AM13" s="30">
        <f t="shared" si="5"/>
        <v>0.37788</v>
      </c>
      <c r="AN13" s="30">
        <f t="shared" si="5"/>
        <v>0.37788</v>
      </c>
      <c r="AO13" s="31">
        <f t="shared" si="5"/>
        <v>0.08397333333333333</v>
      </c>
      <c r="AP13" s="30">
        <f t="shared" si="5"/>
        <v>0.25192000000000003</v>
      </c>
      <c r="AQ13" s="30">
        <f t="shared" si="5"/>
        <v>0.37788</v>
      </c>
      <c r="AR13" s="30">
        <f t="shared" si="5"/>
        <v>0.37788000000000005</v>
      </c>
      <c r="AS13" s="31">
        <f t="shared" si="5"/>
        <v>0.08397333333333333</v>
      </c>
      <c r="AT13" s="30">
        <f t="shared" si="5"/>
        <v>0.25192</v>
      </c>
      <c r="AU13" s="30">
        <f t="shared" si="5"/>
        <v>0.37788</v>
      </c>
      <c r="AV13" s="30">
        <f t="shared" si="5"/>
        <v>0.37788</v>
      </c>
      <c r="AW13" s="31">
        <f t="shared" si="5"/>
        <v>0.37788</v>
      </c>
      <c r="AX13" s="30">
        <f t="shared" si="5"/>
        <v>0.25192</v>
      </c>
      <c r="AY13" s="30">
        <f t="shared" si="5"/>
        <v>0.37787999999999994</v>
      </c>
      <c r="AZ13" s="30">
        <f t="shared" si="5"/>
        <v>0.37788</v>
      </c>
      <c r="BA13" s="30">
        <f t="shared" si="5"/>
        <v>0.25192</v>
      </c>
      <c r="BB13" s="30">
        <f t="shared" si="5"/>
        <v>0.37788000000000005</v>
      </c>
      <c r="BC13" s="30">
        <f t="shared" si="5"/>
        <v>0.37788</v>
      </c>
      <c r="BD13" s="31">
        <f t="shared" si="5"/>
        <v>0.08397333333333333</v>
      </c>
      <c r="BE13" s="30">
        <f t="shared" si="5"/>
        <v>0.25192</v>
      </c>
      <c r="BF13" s="30">
        <f t="shared" si="5"/>
        <v>0.37788</v>
      </c>
      <c r="BG13" s="30">
        <f t="shared" si="5"/>
        <v>0.37787999999999994</v>
      </c>
      <c r="BH13" s="31">
        <f t="shared" si="5"/>
        <v>0.08397333333333333</v>
      </c>
      <c r="BI13" s="30">
        <f t="shared" si="5"/>
        <v>0.25192</v>
      </c>
      <c r="BJ13" s="30">
        <f t="shared" si="5"/>
        <v>0.37787999999999994</v>
      </c>
      <c r="BK13" s="30">
        <f t="shared" si="5"/>
        <v>0.37787999999999994</v>
      </c>
      <c r="BL13" s="31">
        <f t="shared" si="5"/>
        <v>0.08397333333333333</v>
      </c>
      <c r="BM13" s="30">
        <f t="shared" si="5"/>
        <v>0.25192</v>
      </c>
      <c r="BN13" s="30">
        <f t="shared" si="5"/>
        <v>0.37788</v>
      </c>
      <c r="BO13" s="30">
        <f t="shared" si="5"/>
        <v>0.37788</v>
      </c>
      <c r="BP13" s="30">
        <f t="shared" si="5"/>
        <v>0.25192</v>
      </c>
      <c r="BQ13" s="30">
        <f>BQ12/BQ9/12</f>
        <v>0.37788</v>
      </c>
      <c r="BR13" s="30">
        <f>BR12/BR9/12</f>
        <v>0.37788</v>
      </c>
    </row>
    <row r="14" spans="1:70" ht="15" customHeight="1" thickBot="1">
      <c r="A14" s="76"/>
      <c r="B14" s="32" t="s">
        <v>0</v>
      </c>
      <c r="C14" s="33" t="s">
        <v>14</v>
      </c>
      <c r="D14" s="33" t="s">
        <v>14</v>
      </c>
      <c r="E14" s="33" t="s">
        <v>14</v>
      </c>
      <c r="F14" s="33" t="s">
        <v>14</v>
      </c>
      <c r="G14" s="33" t="s">
        <v>14</v>
      </c>
      <c r="H14" s="33" t="s">
        <v>14</v>
      </c>
      <c r="I14" s="34" t="s">
        <v>14</v>
      </c>
      <c r="J14" s="33" t="s">
        <v>14</v>
      </c>
      <c r="K14" s="33" t="s">
        <v>14</v>
      </c>
      <c r="L14" s="33" t="s">
        <v>14</v>
      </c>
      <c r="M14" s="34" t="s">
        <v>14</v>
      </c>
      <c r="N14" s="33" t="s">
        <v>14</v>
      </c>
      <c r="O14" s="33" t="s">
        <v>14</v>
      </c>
      <c r="P14" s="33" t="s">
        <v>14</v>
      </c>
      <c r="Q14" s="34" t="s">
        <v>14</v>
      </c>
      <c r="R14" s="33" t="s">
        <v>14</v>
      </c>
      <c r="S14" s="33" t="s">
        <v>14</v>
      </c>
      <c r="T14" s="33" t="s">
        <v>14</v>
      </c>
      <c r="U14" s="34" t="s">
        <v>14</v>
      </c>
      <c r="V14" s="33" t="s">
        <v>14</v>
      </c>
      <c r="W14" s="33" t="s">
        <v>14</v>
      </c>
      <c r="X14" s="33" t="s">
        <v>14</v>
      </c>
      <c r="Y14" s="34" t="s">
        <v>14</v>
      </c>
      <c r="Z14" s="33" t="s">
        <v>14</v>
      </c>
      <c r="AA14" s="33" t="s">
        <v>14</v>
      </c>
      <c r="AB14" s="33" t="s">
        <v>14</v>
      </c>
      <c r="AC14" s="34" t="s">
        <v>14</v>
      </c>
      <c r="AD14" s="33" t="s">
        <v>14</v>
      </c>
      <c r="AE14" s="33" t="s">
        <v>14</v>
      </c>
      <c r="AF14" s="33" t="s">
        <v>14</v>
      </c>
      <c r="AG14" s="34" t="s">
        <v>14</v>
      </c>
      <c r="AH14" s="33" t="s">
        <v>14</v>
      </c>
      <c r="AI14" s="33" t="s">
        <v>14</v>
      </c>
      <c r="AJ14" s="33" t="s">
        <v>14</v>
      </c>
      <c r="AK14" s="34" t="s">
        <v>14</v>
      </c>
      <c r="AL14" s="33" t="s">
        <v>14</v>
      </c>
      <c r="AM14" s="33" t="s">
        <v>14</v>
      </c>
      <c r="AN14" s="33" t="s">
        <v>14</v>
      </c>
      <c r="AO14" s="34" t="s">
        <v>14</v>
      </c>
      <c r="AP14" s="33" t="s">
        <v>14</v>
      </c>
      <c r="AQ14" s="33" t="s">
        <v>14</v>
      </c>
      <c r="AR14" s="33" t="s">
        <v>14</v>
      </c>
      <c r="AS14" s="34" t="s">
        <v>14</v>
      </c>
      <c r="AT14" s="33" t="s">
        <v>14</v>
      </c>
      <c r="AU14" s="33" t="s">
        <v>14</v>
      </c>
      <c r="AV14" s="33" t="s">
        <v>14</v>
      </c>
      <c r="AW14" s="34" t="s">
        <v>14</v>
      </c>
      <c r="AX14" s="33" t="s">
        <v>14</v>
      </c>
      <c r="AY14" s="33" t="s">
        <v>14</v>
      </c>
      <c r="AZ14" s="33" t="s">
        <v>14</v>
      </c>
      <c r="BA14" s="33" t="s">
        <v>14</v>
      </c>
      <c r="BB14" s="33" t="s">
        <v>14</v>
      </c>
      <c r="BC14" s="33" t="s">
        <v>14</v>
      </c>
      <c r="BD14" s="34" t="s">
        <v>14</v>
      </c>
      <c r="BE14" s="33" t="s">
        <v>14</v>
      </c>
      <c r="BF14" s="33" t="s">
        <v>14</v>
      </c>
      <c r="BG14" s="33" t="s">
        <v>14</v>
      </c>
      <c r="BH14" s="34" t="s">
        <v>14</v>
      </c>
      <c r="BI14" s="33" t="s">
        <v>14</v>
      </c>
      <c r="BJ14" s="33" t="s">
        <v>14</v>
      </c>
      <c r="BK14" s="33" t="s">
        <v>14</v>
      </c>
      <c r="BL14" s="34" t="s">
        <v>14</v>
      </c>
      <c r="BM14" s="33" t="s">
        <v>14</v>
      </c>
      <c r="BN14" s="33" t="s">
        <v>14</v>
      </c>
      <c r="BO14" s="33" t="s">
        <v>14</v>
      </c>
      <c r="BP14" s="33" t="s">
        <v>14</v>
      </c>
      <c r="BQ14" s="33" t="s">
        <v>14</v>
      </c>
      <c r="BR14" s="33" t="s">
        <v>14</v>
      </c>
    </row>
    <row r="15" spans="1:70" ht="13.5" thickTop="1">
      <c r="A15" s="70" t="s">
        <v>17</v>
      </c>
      <c r="B15" s="35" t="s">
        <v>4</v>
      </c>
      <c r="C15" s="36">
        <f aca="true" t="shared" si="6" ref="C15:I15">C10*10%/10</f>
        <v>4.056</v>
      </c>
      <c r="D15" s="36">
        <f t="shared" si="6"/>
        <v>4.117</v>
      </c>
      <c r="E15" s="36">
        <f t="shared" si="6"/>
        <v>4.424</v>
      </c>
      <c r="F15" s="36">
        <f t="shared" si="6"/>
        <v>5.6530000000000005</v>
      </c>
      <c r="G15" s="36">
        <f t="shared" si="6"/>
        <v>4.714</v>
      </c>
      <c r="H15" s="36">
        <f t="shared" si="6"/>
        <v>4.044</v>
      </c>
      <c r="I15" s="37">
        <f t="shared" si="6"/>
        <v>7.115</v>
      </c>
      <c r="J15" s="36">
        <f aca="true" t="shared" si="7" ref="J15:AC15">J10*10%/10</f>
        <v>3.3560000000000003</v>
      </c>
      <c r="K15" s="36">
        <f t="shared" si="7"/>
        <v>5.793</v>
      </c>
      <c r="L15" s="36">
        <f t="shared" si="7"/>
        <v>1.326</v>
      </c>
      <c r="M15" s="37">
        <f t="shared" si="7"/>
        <v>1.891</v>
      </c>
      <c r="N15" s="36">
        <f t="shared" si="7"/>
        <v>5.426</v>
      </c>
      <c r="O15" s="36">
        <f t="shared" si="7"/>
        <v>5.782000000000001</v>
      </c>
      <c r="P15" s="36">
        <f t="shared" si="7"/>
        <v>4.232</v>
      </c>
      <c r="Q15" s="37">
        <f t="shared" si="7"/>
        <v>5.184</v>
      </c>
      <c r="R15" s="36">
        <f t="shared" si="7"/>
        <v>6.0600000000000005</v>
      </c>
      <c r="S15" s="36">
        <f t="shared" si="7"/>
        <v>6.128</v>
      </c>
      <c r="T15" s="36">
        <f t="shared" si="7"/>
        <v>5.982000000000001</v>
      </c>
      <c r="U15" s="37">
        <f t="shared" si="7"/>
        <v>5.555000000000001</v>
      </c>
      <c r="V15" s="36">
        <f t="shared" si="7"/>
        <v>7.345000000000001</v>
      </c>
      <c r="W15" s="36">
        <f t="shared" si="7"/>
        <v>5.7700000000000005</v>
      </c>
      <c r="X15" s="36">
        <f t="shared" si="7"/>
        <v>5.665000000000001</v>
      </c>
      <c r="Y15" s="37">
        <f t="shared" si="7"/>
        <v>7.367</v>
      </c>
      <c r="Z15" s="36">
        <f t="shared" si="7"/>
        <v>6.706</v>
      </c>
      <c r="AA15" s="36">
        <f t="shared" si="7"/>
        <v>2.036</v>
      </c>
      <c r="AB15" s="36">
        <f t="shared" si="7"/>
        <v>5.964</v>
      </c>
      <c r="AC15" s="37">
        <f t="shared" si="7"/>
        <v>6.337999999999999</v>
      </c>
      <c r="AD15" s="36">
        <f aca="true" t="shared" si="8" ref="AD15:BP15">AD10*10%/10</f>
        <v>4.757</v>
      </c>
      <c r="AE15" s="36">
        <f t="shared" si="8"/>
        <v>3.897</v>
      </c>
      <c r="AF15" s="36">
        <f t="shared" si="8"/>
        <v>3.6439999999999997</v>
      </c>
      <c r="AG15" s="37">
        <f t="shared" si="8"/>
        <v>2.0460000000000003</v>
      </c>
      <c r="AH15" s="36">
        <f t="shared" si="8"/>
        <v>5.946000000000001</v>
      </c>
      <c r="AI15" s="36">
        <f t="shared" si="8"/>
        <v>5.425</v>
      </c>
      <c r="AJ15" s="36">
        <f t="shared" si="8"/>
        <v>6.352000000000001</v>
      </c>
      <c r="AK15" s="37">
        <f t="shared" si="8"/>
        <v>1.705</v>
      </c>
      <c r="AL15" s="36">
        <f t="shared" si="8"/>
        <v>11.724</v>
      </c>
      <c r="AM15" s="36">
        <f t="shared" si="8"/>
        <v>5.586</v>
      </c>
      <c r="AN15" s="36">
        <f t="shared" si="8"/>
        <v>5.752000000000001</v>
      </c>
      <c r="AO15" s="37">
        <f t="shared" si="8"/>
        <v>5.707000000000001</v>
      </c>
      <c r="AP15" s="36">
        <f t="shared" si="8"/>
        <v>5.7170000000000005</v>
      </c>
      <c r="AQ15" s="36">
        <f t="shared" si="8"/>
        <v>5.6160000000000005</v>
      </c>
      <c r="AR15" s="36">
        <f t="shared" si="8"/>
        <v>5.843999999999999</v>
      </c>
      <c r="AS15" s="37">
        <f t="shared" si="8"/>
        <v>5.986000000000001</v>
      </c>
      <c r="AT15" s="36">
        <f t="shared" si="8"/>
        <v>6.095000000000001</v>
      </c>
      <c r="AU15" s="36">
        <f t="shared" si="8"/>
        <v>5.466</v>
      </c>
      <c r="AV15" s="36">
        <f t="shared" si="8"/>
        <v>5.340000000000001</v>
      </c>
      <c r="AW15" s="37">
        <f t="shared" si="8"/>
        <v>4.925</v>
      </c>
      <c r="AX15" s="36">
        <f t="shared" si="8"/>
        <v>5.91</v>
      </c>
      <c r="AY15" s="36">
        <f t="shared" si="8"/>
        <v>6.048</v>
      </c>
      <c r="AZ15" s="36">
        <f t="shared" si="8"/>
        <v>6.023</v>
      </c>
      <c r="BA15" s="36">
        <f t="shared" si="8"/>
        <v>5.993</v>
      </c>
      <c r="BB15" s="36">
        <f t="shared" si="8"/>
        <v>5.36</v>
      </c>
      <c r="BC15" s="36">
        <f t="shared" si="8"/>
        <v>7.390000000000001</v>
      </c>
      <c r="BD15" s="37">
        <f t="shared" si="8"/>
        <v>5.919</v>
      </c>
      <c r="BE15" s="36">
        <f t="shared" si="8"/>
        <v>5.406000000000001</v>
      </c>
      <c r="BF15" s="36">
        <f t="shared" si="8"/>
        <v>1.841</v>
      </c>
      <c r="BG15" s="36">
        <f t="shared" si="8"/>
        <v>5.7379999999999995</v>
      </c>
      <c r="BH15" s="37">
        <f t="shared" si="8"/>
        <v>5.535</v>
      </c>
      <c r="BI15" s="36">
        <f t="shared" si="8"/>
        <v>4.765000000000001</v>
      </c>
      <c r="BJ15" s="36">
        <f t="shared" si="8"/>
        <v>6.571000000000001</v>
      </c>
      <c r="BK15" s="36">
        <f t="shared" si="8"/>
        <v>4.738</v>
      </c>
      <c r="BL15" s="37">
        <f>BL10*15%/10</f>
        <v>12.724499999999999</v>
      </c>
      <c r="BM15" s="36">
        <f t="shared" si="8"/>
        <v>8.117</v>
      </c>
      <c r="BN15" s="36">
        <f t="shared" si="8"/>
        <v>7.161</v>
      </c>
      <c r="BO15" s="36">
        <f t="shared" si="8"/>
        <v>5.764</v>
      </c>
      <c r="BP15" s="36">
        <f t="shared" si="8"/>
        <v>6.099</v>
      </c>
      <c r="BQ15" s="36">
        <f>BQ10*10%/10</f>
        <v>5.853</v>
      </c>
      <c r="BR15" s="36">
        <f>BR10*10%/10</f>
        <v>5.886000000000001</v>
      </c>
    </row>
    <row r="16" spans="1:70" ht="12.75" customHeight="1">
      <c r="A16" s="71"/>
      <c r="B16" s="38" t="s">
        <v>13</v>
      </c>
      <c r="C16" s="39">
        <f aca="true" t="shared" si="9" ref="C16:I16">2281.73*C15</f>
        <v>9254.69688</v>
      </c>
      <c r="D16" s="39">
        <f t="shared" si="9"/>
        <v>9393.88241</v>
      </c>
      <c r="E16" s="40">
        <f t="shared" si="9"/>
        <v>10094.373520000001</v>
      </c>
      <c r="F16" s="39">
        <f t="shared" si="9"/>
        <v>12898.619690000001</v>
      </c>
      <c r="G16" s="40">
        <f t="shared" si="9"/>
        <v>10756.07522</v>
      </c>
      <c r="H16" s="40">
        <f t="shared" si="9"/>
        <v>9227.31612</v>
      </c>
      <c r="I16" s="41">
        <f t="shared" si="9"/>
        <v>16234.508950000001</v>
      </c>
      <c r="J16" s="39">
        <f aca="true" t="shared" si="10" ref="J16:AC16">2281.73*J15</f>
        <v>7657.485880000001</v>
      </c>
      <c r="K16" s="40">
        <f t="shared" si="10"/>
        <v>13218.06189</v>
      </c>
      <c r="L16" s="40">
        <f t="shared" si="10"/>
        <v>3025.57398</v>
      </c>
      <c r="M16" s="41">
        <f t="shared" si="10"/>
        <v>4314.75143</v>
      </c>
      <c r="N16" s="39">
        <f t="shared" si="10"/>
        <v>12380.66698</v>
      </c>
      <c r="O16" s="40">
        <f t="shared" si="10"/>
        <v>13192.962860000001</v>
      </c>
      <c r="P16" s="40">
        <f t="shared" si="10"/>
        <v>9656.28136</v>
      </c>
      <c r="Q16" s="41">
        <f t="shared" si="10"/>
        <v>11828.48832</v>
      </c>
      <c r="R16" s="39">
        <f t="shared" si="10"/>
        <v>13827.283800000001</v>
      </c>
      <c r="S16" s="40">
        <f t="shared" si="10"/>
        <v>13982.44144</v>
      </c>
      <c r="T16" s="40">
        <f t="shared" si="10"/>
        <v>13649.308860000003</v>
      </c>
      <c r="U16" s="41">
        <f t="shared" si="10"/>
        <v>12675.010150000002</v>
      </c>
      <c r="V16" s="39">
        <f t="shared" si="10"/>
        <v>16759.30685</v>
      </c>
      <c r="W16" s="40">
        <f t="shared" si="10"/>
        <v>13165.582100000001</v>
      </c>
      <c r="X16" s="40">
        <f t="shared" si="10"/>
        <v>12926.000450000001</v>
      </c>
      <c r="Y16" s="41">
        <f t="shared" si="10"/>
        <v>16809.50491</v>
      </c>
      <c r="Z16" s="39">
        <f t="shared" si="10"/>
        <v>15301.28138</v>
      </c>
      <c r="AA16" s="40">
        <f t="shared" si="10"/>
        <v>4645.60228</v>
      </c>
      <c r="AB16" s="40">
        <f t="shared" si="10"/>
        <v>13608.237720000001</v>
      </c>
      <c r="AC16" s="41">
        <f t="shared" si="10"/>
        <v>14461.604739999999</v>
      </c>
      <c r="AD16" s="39">
        <f aca="true" t="shared" si="11" ref="AD16:BP16">2281.73*AD15</f>
        <v>10854.18961</v>
      </c>
      <c r="AE16" s="40">
        <f t="shared" si="11"/>
        <v>8891.90181</v>
      </c>
      <c r="AF16" s="40">
        <f t="shared" si="11"/>
        <v>8314.624119999999</v>
      </c>
      <c r="AG16" s="41">
        <f t="shared" si="11"/>
        <v>4668.419580000001</v>
      </c>
      <c r="AH16" s="39">
        <f t="shared" si="11"/>
        <v>13567.166580000001</v>
      </c>
      <c r="AI16" s="40">
        <f t="shared" si="11"/>
        <v>12378.38525</v>
      </c>
      <c r="AJ16" s="40">
        <f t="shared" si="11"/>
        <v>14493.548960000004</v>
      </c>
      <c r="AK16" s="41">
        <f t="shared" si="11"/>
        <v>3890.34965</v>
      </c>
      <c r="AL16" s="39">
        <f t="shared" si="11"/>
        <v>26751.002520000002</v>
      </c>
      <c r="AM16" s="40">
        <f t="shared" si="11"/>
        <v>12745.74378</v>
      </c>
      <c r="AN16" s="40">
        <f t="shared" si="11"/>
        <v>13124.510960000001</v>
      </c>
      <c r="AO16" s="41">
        <f t="shared" si="11"/>
        <v>13021.833110000001</v>
      </c>
      <c r="AP16" s="39">
        <f t="shared" si="11"/>
        <v>13044.650410000002</v>
      </c>
      <c r="AQ16" s="40">
        <f t="shared" si="11"/>
        <v>12814.19568</v>
      </c>
      <c r="AR16" s="40">
        <f t="shared" si="11"/>
        <v>13334.430119999999</v>
      </c>
      <c r="AS16" s="41">
        <f t="shared" si="11"/>
        <v>13658.435780000002</v>
      </c>
      <c r="AT16" s="39">
        <f t="shared" si="11"/>
        <v>13907.144350000002</v>
      </c>
      <c r="AU16" s="40">
        <f t="shared" si="11"/>
        <v>12471.93618</v>
      </c>
      <c r="AV16" s="40">
        <f t="shared" si="11"/>
        <v>12184.438200000002</v>
      </c>
      <c r="AW16" s="41">
        <f t="shared" si="11"/>
        <v>11237.52025</v>
      </c>
      <c r="AX16" s="39">
        <f t="shared" si="11"/>
        <v>13485.024300000001</v>
      </c>
      <c r="AY16" s="40">
        <f t="shared" si="11"/>
        <v>13799.903040000001</v>
      </c>
      <c r="AZ16" s="40">
        <f t="shared" si="11"/>
        <v>13742.859789999999</v>
      </c>
      <c r="BA16" s="39">
        <f t="shared" si="11"/>
        <v>13674.40789</v>
      </c>
      <c r="BB16" s="40">
        <f t="shared" si="11"/>
        <v>12230.072800000002</v>
      </c>
      <c r="BC16" s="40">
        <f t="shared" si="11"/>
        <v>16861.9847</v>
      </c>
      <c r="BD16" s="41">
        <f t="shared" si="11"/>
        <v>13505.55987</v>
      </c>
      <c r="BE16" s="39">
        <f t="shared" si="11"/>
        <v>12335.03238</v>
      </c>
      <c r="BF16" s="40">
        <f t="shared" si="11"/>
        <v>4200.66493</v>
      </c>
      <c r="BG16" s="40">
        <f t="shared" si="11"/>
        <v>13092.566739999998</v>
      </c>
      <c r="BH16" s="41">
        <f t="shared" si="11"/>
        <v>12629.37555</v>
      </c>
      <c r="BI16" s="39">
        <f t="shared" si="11"/>
        <v>10872.44345</v>
      </c>
      <c r="BJ16" s="40">
        <f t="shared" si="11"/>
        <v>14993.247830000002</v>
      </c>
      <c r="BK16" s="40">
        <f t="shared" si="11"/>
        <v>10810.83674</v>
      </c>
      <c r="BL16" s="41">
        <f t="shared" si="11"/>
        <v>29033.873385</v>
      </c>
      <c r="BM16" s="39">
        <f t="shared" si="11"/>
        <v>18520.802410000004</v>
      </c>
      <c r="BN16" s="40">
        <f t="shared" si="11"/>
        <v>16339.468529999998</v>
      </c>
      <c r="BO16" s="40">
        <f t="shared" si="11"/>
        <v>13151.891720000001</v>
      </c>
      <c r="BP16" s="39">
        <f t="shared" si="11"/>
        <v>13916.271270000001</v>
      </c>
      <c r="BQ16" s="40">
        <f>2281.73*BQ15</f>
        <v>13354.965689999999</v>
      </c>
      <c r="BR16" s="40">
        <f>2281.73*BR15</f>
        <v>13430.262780000003</v>
      </c>
    </row>
    <row r="17" spans="1:70" ht="15.75" customHeight="1">
      <c r="A17" s="71"/>
      <c r="B17" s="38" t="s">
        <v>2</v>
      </c>
      <c r="C17" s="39">
        <f aca="true" t="shared" si="12" ref="C17:I17">C16/C9/12</f>
        <v>1.9014416666666663</v>
      </c>
      <c r="D17" s="39">
        <f t="shared" si="12"/>
        <v>1.9014416666666667</v>
      </c>
      <c r="E17" s="40">
        <f t="shared" si="12"/>
        <v>1.901441666666667</v>
      </c>
      <c r="F17" s="39">
        <f t="shared" si="12"/>
        <v>1.901441666666667</v>
      </c>
      <c r="G17" s="40">
        <f t="shared" si="12"/>
        <v>1.901441666666667</v>
      </c>
      <c r="H17" s="40">
        <f t="shared" si="12"/>
        <v>1.9014416666666667</v>
      </c>
      <c r="I17" s="41">
        <f t="shared" si="12"/>
        <v>1.901441666666667</v>
      </c>
      <c r="J17" s="39">
        <f aca="true" t="shared" si="13" ref="J17:AC17">J16/J9/12</f>
        <v>1.901441666666667</v>
      </c>
      <c r="K17" s="40">
        <f t="shared" si="13"/>
        <v>1.901441666666667</v>
      </c>
      <c r="L17" s="40">
        <f t="shared" si="13"/>
        <v>1.901441666666667</v>
      </c>
      <c r="M17" s="41">
        <f t="shared" si="13"/>
        <v>1.901441666666667</v>
      </c>
      <c r="N17" s="39">
        <f t="shared" si="13"/>
        <v>1.9014416666666667</v>
      </c>
      <c r="O17" s="40">
        <f t="shared" si="13"/>
        <v>1.9014416666666667</v>
      </c>
      <c r="P17" s="40">
        <f t="shared" si="13"/>
        <v>1.901441666666667</v>
      </c>
      <c r="Q17" s="41">
        <f t="shared" si="13"/>
        <v>1.901441666666667</v>
      </c>
      <c r="R17" s="39">
        <f t="shared" si="13"/>
        <v>1.901441666666667</v>
      </c>
      <c r="S17" s="40">
        <f t="shared" si="13"/>
        <v>1.901441666666667</v>
      </c>
      <c r="T17" s="40">
        <f t="shared" si="13"/>
        <v>1.901441666666667</v>
      </c>
      <c r="U17" s="41">
        <f t="shared" si="13"/>
        <v>1.901441666666667</v>
      </c>
      <c r="V17" s="39">
        <f t="shared" si="13"/>
        <v>1.9014416666666667</v>
      </c>
      <c r="W17" s="40">
        <f t="shared" si="13"/>
        <v>1.901441666666667</v>
      </c>
      <c r="X17" s="40">
        <f t="shared" si="13"/>
        <v>1.901441666666667</v>
      </c>
      <c r="Y17" s="41">
        <f t="shared" si="13"/>
        <v>1.9014416666666667</v>
      </c>
      <c r="Z17" s="39">
        <f t="shared" si="13"/>
        <v>1.9014416666666667</v>
      </c>
      <c r="AA17" s="40">
        <f t="shared" si="13"/>
        <v>1.9014416666666667</v>
      </c>
      <c r="AB17" s="40">
        <f t="shared" si="13"/>
        <v>1.901441666666667</v>
      </c>
      <c r="AC17" s="41">
        <f t="shared" si="13"/>
        <v>1.9014416666666667</v>
      </c>
      <c r="AD17" s="39">
        <f aca="true" t="shared" si="14" ref="AD17:BP17">AD16/AD9/12</f>
        <v>1.9014416666666667</v>
      </c>
      <c r="AE17" s="40">
        <f t="shared" si="14"/>
        <v>1.9014416666666667</v>
      </c>
      <c r="AF17" s="40">
        <f t="shared" si="14"/>
        <v>1.9014416666666663</v>
      </c>
      <c r="AG17" s="41">
        <f t="shared" si="14"/>
        <v>1.901441666666667</v>
      </c>
      <c r="AH17" s="39">
        <f t="shared" si="14"/>
        <v>1.9014416666666667</v>
      </c>
      <c r="AI17" s="40">
        <f t="shared" si="14"/>
        <v>1.9014416666666667</v>
      </c>
      <c r="AJ17" s="40">
        <f t="shared" si="14"/>
        <v>1.901441666666667</v>
      </c>
      <c r="AK17" s="41">
        <f t="shared" si="14"/>
        <v>1.9014416666666667</v>
      </c>
      <c r="AL17" s="39">
        <f t="shared" si="14"/>
        <v>1.9014416666666667</v>
      </c>
      <c r="AM17" s="40">
        <f t="shared" si="14"/>
        <v>1.9014416666666667</v>
      </c>
      <c r="AN17" s="40">
        <f t="shared" si="14"/>
        <v>1.9014416666666667</v>
      </c>
      <c r="AO17" s="41">
        <f t="shared" si="14"/>
        <v>1.9014416666666667</v>
      </c>
      <c r="AP17" s="39">
        <f t="shared" si="14"/>
        <v>1.901441666666667</v>
      </c>
      <c r="AQ17" s="40">
        <f t="shared" si="14"/>
        <v>1.9014416666666667</v>
      </c>
      <c r="AR17" s="40">
        <f t="shared" si="14"/>
        <v>1.9014416666666667</v>
      </c>
      <c r="AS17" s="41">
        <f t="shared" si="14"/>
        <v>1.901441666666667</v>
      </c>
      <c r="AT17" s="39">
        <f t="shared" si="14"/>
        <v>1.901441666666667</v>
      </c>
      <c r="AU17" s="40">
        <f t="shared" si="14"/>
        <v>1.9014416666666667</v>
      </c>
      <c r="AV17" s="40">
        <f t="shared" si="14"/>
        <v>1.901441666666667</v>
      </c>
      <c r="AW17" s="41">
        <f t="shared" si="14"/>
        <v>1.9014416666666667</v>
      </c>
      <c r="AX17" s="39">
        <f t="shared" si="14"/>
        <v>1.901441666666667</v>
      </c>
      <c r="AY17" s="40">
        <f t="shared" si="14"/>
        <v>1.901441666666667</v>
      </c>
      <c r="AZ17" s="40">
        <f t="shared" si="14"/>
        <v>1.9014416666666667</v>
      </c>
      <c r="BA17" s="39">
        <f t="shared" si="14"/>
        <v>1.901441666666667</v>
      </c>
      <c r="BB17" s="40">
        <f t="shared" si="14"/>
        <v>1.901441666666667</v>
      </c>
      <c r="BC17" s="40">
        <f t="shared" si="14"/>
        <v>1.9014416666666667</v>
      </c>
      <c r="BD17" s="41">
        <f t="shared" si="14"/>
        <v>1.9014416666666667</v>
      </c>
      <c r="BE17" s="39">
        <f t="shared" si="14"/>
        <v>1.9014416666666667</v>
      </c>
      <c r="BF17" s="40">
        <f t="shared" si="14"/>
        <v>1.9014416666666667</v>
      </c>
      <c r="BG17" s="40">
        <f t="shared" si="14"/>
        <v>1.9014416666666667</v>
      </c>
      <c r="BH17" s="41">
        <f t="shared" si="14"/>
        <v>1.9014416666666667</v>
      </c>
      <c r="BI17" s="39">
        <f t="shared" si="14"/>
        <v>1.901441666666667</v>
      </c>
      <c r="BJ17" s="40">
        <f t="shared" si="14"/>
        <v>1.901441666666667</v>
      </c>
      <c r="BK17" s="40">
        <f t="shared" si="14"/>
        <v>1.9014416666666667</v>
      </c>
      <c r="BL17" s="41">
        <f t="shared" si="14"/>
        <v>2.8521625</v>
      </c>
      <c r="BM17" s="39">
        <f t="shared" si="14"/>
        <v>1.901441666666667</v>
      </c>
      <c r="BN17" s="40">
        <f t="shared" si="14"/>
        <v>1.9014416666666663</v>
      </c>
      <c r="BO17" s="40">
        <f t="shared" si="14"/>
        <v>1.901441666666667</v>
      </c>
      <c r="BP17" s="39">
        <f t="shared" si="14"/>
        <v>1.901441666666667</v>
      </c>
      <c r="BQ17" s="40">
        <f>BQ16/BQ9/12</f>
        <v>1.9014416666666667</v>
      </c>
      <c r="BR17" s="40">
        <f>BR16/BR9/12</f>
        <v>1.901441666666667</v>
      </c>
    </row>
    <row r="18" spans="1:70" ht="13.5" customHeight="1" thickBot="1">
      <c r="A18" s="72"/>
      <c r="B18" s="32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4" t="s">
        <v>14</v>
      </c>
      <c r="J18" s="33" t="s">
        <v>14</v>
      </c>
      <c r="K18" s="33" t="s">
        <v>14</v>
      </c>
      <c r="L18" s="33" t="s">
        <v>14</v>
      </c>
      <c r="M18" s="34" t="s">
        <v>14</v>
      </c>
      <c r="N18" s="33" t="s">
        <v>14</v>
      </c>
      <c r="O18" s="33" t="s">
        <v>14</v>
      </c>
      <c r="P18" s="33" t="s">
        <v>14</v>
      </c>
      <c r="Q18" s="34" t="s">
        <v>14</v>
      </c>
      <c r="R18" s="33" t="s">
        <v>14</v>
      </c>
      <c r="S18" s="33" t="s">
        <v>14</v>
      </c>
      <c r="T18" s="33" t="s">
        <v>14</v>
      </c>
      <c r="U18" s="34" t="s">
        <v>14</v>
      </c>
      <c r="V18" s="33" t="s">
        <v>14</v>
      </c>
      <c r="W18" s="33" t="s">
        <v>14</v>
      </c>
      <c r="X18" s="33" t="s">
        <v>14</v>
      </c>
      <c r="Y18" s="34" t="s">
        <v>14</v>
      </c>
      <c r="Z18" s="33" t="s">
        <v>14</v>
      </c>
      <c r="AA18" s="33" t="s">
        <v>14</v>
      </c>
      <c r="AB18" s="33" t="s">
        <v>14</v>
      </c>
      <c r="AC18" s="34" t="s">
        <v>14</v>
      </c>
      <c r="AD18" s="33" t="s">
        <v>14</v>
      </c>
      <c r="AE18" s="33" t="s">
        <v>14</v>
      </c>
      <c r="AF18" s="33" t="s">
        <v>14</v>
      </c>
      <c r="AG18" s="34" t="s">
        <v>14</v>
      </c>
      <c r="AH18" s="33" t="s">
        <v>14</v>
      </c>
      <c r="AI18" s="33" t="s">
        <v>14</v>
      </c>
      <c r="AJ18" s="33" t="s">
        <v>14</v>
      </c>
      <c r="AK18" s="34" t="s">
        <v>14</v>
      </c>
      <c r="AL18" s="33" t="s">
        <v>14</v>
      </c>
      <c r="AM18" s="33" t="s">
        <v>14</v>
      </c>
      <c r="AN18" s="33" t="s">
        <v>14</v>
      </c>
      <c r="AO18" s="34" t="s">
        <v>14</v>
      </c>
      <c r="AP18" s="33" t="s">
        <v>14</v>
      </c>
      <c r="AQ18" s="33" t="s">
        <v>14</v>
      </c>
      <c r="AR18" s="33" t="s">
        <v>14</v>
      </c>
      <c r="AS18" s="34" t="s">
        <v>14</v>
      </c>
      <c r="AT18" s="33" t="s">
        <v>14</v>
      </c>
      <c r="AU18" s="33" t="s">
        <v>14</v>
      </c>
      <c r="AV18" s="33" t="s">
        <v>14</v>
      </c>
      <c r="AW18" s="34" t="s">
        <v>14</v>
      </c>
      <c r="AX18" s="33" t="s">
        <v>14</v>
      </c>
      <c r="AY18" s="33" t="s">
        <v>14</v>
      </c>
      <c r="AZ18" s="33" t="s">
        <v>14</v>
      </c>
      <c r="BA18" s="33" t="s">
        <v>14</v>
      </c>
      <c r="BB18" s="33" t="s">
        <v>14</v>
      </c>
      <c r="BC18" s="33" t="s">
        <v>14</v>
      </c>
      <c r="BD18" s="34" t="s">
        <v>14</v>
      </c>
      <c r="BE18" s="33" t="s">
        <v>14</v>
      </c>
      <c r="BF18" s="33" t="s">
        <v>14</v>
      </c>
      <c r="BG18" s="33" t="s">
        <v>14</v>
      </c>
      <c r="BH18" s="34" t="s">
        <v>14</v>
      </c>
      <c r="BI18" s="33" t="s">
        <v>14</v>
      </c>
      <c r="BJ18" s="33" t="s">
        <v>14</v>
      </c>
      <c r="BK18" s="33" t="s">
        <v>14</v>
      </c>
      <c r="BL18" s="34" t="s">
        <v>14</v>
      </c>
      <c r="BM18" s="33" t="s">
        <v>14</v>
      </c>
      <c r="BN18" s="33" t="s">
        <v>14</v>
      </c>
      <c r="BO18" s="33" t="s">
        <v>14</v>
      </c>
      <c r="BP18" s="33" t="s">
        <v>14</v>
      </c>
      <c r="BQ18" s="33" t="s">
        <v>14</v>
      </c>
      <c r="BR18" s="33" t="s">
        <v>14</v>
      </c>
    </row>
    <row r="19" spans="1:70" ht="15" customHeight="1" thickTop="1">
      <c r="A19" s="70" t="s">
        <v>18</v>
      </c>
      <c r="B19" s="42" t="s">
        <v>11</v>
      </c>
      <c r="C19" s="43">
        <v>405.6</v>
      </c>
      <c r="D19" s="43">
        <v>411.7</v>
      </c>
      <c r="E19" s="44">
        <v>385.3</v>
      </c>
      <c r="F19" s="43">
        <v>450</v>
      </c>
      <c r="G19" s="44">
        <v>313.6</v>
      </c>
      <c r="H19" s="44">
        <v>350.6</v>
      </c>
      <c r="I19" s="45">
        <v>528.9</v>
      </c>
      <c r="J19" s="43">
        <v>335.6</v>
      </c>
      <c r="K19" s="44">
        <v>446.2</v>
      </c>
      <c r="L19" s="44">
        <v>289</v>
      </c>
      <c r="M19" s="45">
        <v>245.8</v>
      </c>
      <c r="N19" s="43">
        <v>484</v>
      </c>
      <c r="O19" s="44">
        <v>310</v>
      </c>
      <c r="P19" s="44">
        <v>333.4</v>
      </c>
      <c r="Q19" s="45">
        <v>513</v>
      </c>
      <c r="R19" s="43">
        <v>456.4</v>
      </c>
      <c r="S19" s="44">
        <v>558</v>
      </c>
      <c r="T19" s="44">
        <v>484.1</v>
      </c>
      <c r="U19" s="45">
        <v>568</v>
      </c>
      <c r="V19" s="43">
        <v>591.2</v>
      </c>
      <c r="W19" s="44">
        <v>558</v>
      </c>
      <c r="X19" s="44">
        <v>558</v>
      </c>
      <c r="Y19" s="45">
        <v>591.2</v>
      </c>
      <c r="Z19" s="43">
        <v>565.5</v>
      </c>
      <c r="AA19" s="44">
        <v>172.8</v>
      </c>
      <c r="AB19" s="44">
        <v>572.6</v>
      </c>
      <c r="AC19" s="45">
        <v>450</v>
      </c>
      <c r="AD19" s="43">
        <v>354</v>
      </c>
      <c r="AE19" s="44">
        <v>478</v>
      </c>
      <c r="AF19" s="44">
        <v>437</v>
      </c>
      <c r="AG19" s="45">
        <v>331.7</v>
      </c>
      <c r="AH19" s="43">
        <v>475</v>
      </c>
      <c r="AI19" s="44">
        <v>433.8</v>
      </c>
      <c r="AJ19" s="44">
        <v>555</v>
      </c>
      <c r="AK19" s="45">
        <v>431.2</v>
      </c>
      <c r="AL19" s="43">
        <v>550</v>
      </c>
      <c r="AM19" s="44">
        <v>281.3</v>
      </c>
      <c r="AN19" s="44">
        <v>568</v>
      </c>
      <c r="AO19" s="45">
        <v>548.7</v>
      </c>
      <c r="AP19" s="43">
        <v>510</v>
      </c>
      <c r="AQ19" s="44">
        <v>510</v>
      </c>
      <c r="AR19" s="44">
        <v>563.7</v>
      </c>
      <c r="AS19" s="45">
        <v>572.2</v>
      </c>
      <c r="AT19" s="43">
        <v>421.4</v>
      </c>
      <c r="AU19" s="44">
        <v>438.4</v>
      </c>
      <c r="AV19" s="44">
        <v>410.8</v>
      </c>
      <c r="AW19" s="45">
        <v>463</v>
      </c>
      <c r="AX19" s="43">
        <v>475.3</v>
      </c>
      <c r="AY19" s="44">
        <v>474.5</v>
      </c>
      <c r="AZ19" s="44">
        <v>468.3</v>
      </c>
      <c r="BA19" s="43">
        <v>286.4</v>
      </c>
      <c r="BB19" s="44">
        <v>433</v>
      </c>
      <c r="BC19" s="44">
        <v>559.8</v>
      </c>
      <c r="BD19" s="45">
        <v>477.3</v>
      </c>
      <c r="BE19" s="43">
        <v>463</v>
      </c>
      <c r="BF19" s="44">
        <v>292.6</v>
      </c>
      <c r="BG19" s="44">
        <v>462.3</v>
      </c>
      <c r="BH19" s="45">
        <v>446.1</v>
      </c>
      <c r="BI19" s="43">
        <v>386.3</v>
      </c>
      <c r="BJ19" s="44">
        <v>468.5</v>
      </c>
      <c r="BK19" s="44">
        <v>417.3</v>
      </c>
      <c r="BL19" s="45">
        <v>712</v>
      </c>
      <c r="BM19" s="43">
        <v>544.1</v>
      </c>
      <c r="BN19" s="44">
        <v>545.3</v>
      </c>
      <c r="BO19" s="44">
        <v>523.6</v>
      </c>
      <c r="BP19" s="43">
        <v>558.6</v>
      </c>
      <c r="BQ19" s="44">
        <v>619.2</v>
      </c>
      <c r="BR19" s="44">
        <v>484.1</v>
      </c>
    </row>
    <row r="20" spans="1:70" ht="12.75">
      <c r="A20" s="71"/>
      <c r="B20" s="46" t="s">
        <v>4</v>
      </c>
      <c r="C20" s="40">
        <f>C19*0.08</f>
        <v>32.448</v>
      </c>
      <c r="D20" s="40">
        <f>D19*0.08</f>
        <v>32.936</v>
      </c>
      <c r="E20" s="40">
        <f>E19*0.1</f>
        <v>38.53</v>
      </c>
      <c r="F20" s="40">
        <f>F19*0.1</f>
        <v>45</v>
      </c>
      <c r="G20" s="40">
        <f>G19*0.1</f>
        <v>31.360000000000003</v>
      </c>
      <c r="H20" s="40">
        <f>H19*0.1</f>
        <v>35.06</v>
      </c>
      <c r="I20" s="47">
        <f>I19*0.1</f>
        <v>52.89</v>
      </c>
      <c r="J20" s="40">
        <f>J19*0.08</f>
        <v>26.848000000000003</v>
      </c>
      <c r="K20" s="40">
        <f>K19*0.1</f>
        <v>44.620000000000005</v>
      </c>
      <c r="L20" s="40">
        <f>L19*0.04</f>
        <v>11.56</v>
      </c>
      <c r="M20" s="47">
        <f>M19*0.07</f>
        <v>17.206000000000003</v>
      </c>
      <c r="N20" s="40">
        <f>N19*0.1</f>
        <v>48.400000000000006</v>
      </c>
      <c r="O20" s="40">
        <f>O19*0.12</f>
        <v>37.199999999999996</v>
      </c>
      <c r="P20" s="40">
        <f>P19*0.1</f>
        <v>33.339999999999996</v>
      </c>
      <c r="Q20" s="47">
        <f>Q19*0.1</f>
        <v>51.300000000000004</v>
      </c>
      <c r="R20" s="40">
        <f>R19*0.11</f>
        <v>50.204</v>
      </c>
      <c r="S20" s="40">
        <f aca="true" t="shared" si="15" ref="S20:X20">S19*0.1</f>
        <v>55.800000000000004</v>
      </c>
      <c r="T20" s="40">
        <f t="shared" si="15"/>
        <v>48.410000000000004</v>
      </c>
      <c r="U20" s="47">
        <f t="shared" si="15"/>
        <v>56.800000000000004</v>
      </c>
      <c r="V20" s="40">
        <f t="shared" si="15"/>
        <v>59.120000000000005</v>
      </c>
      <c r="W20" s="40">
        <f>W19*0.1</f>
        <v>55.800000000000004</v>
      </c>
      <c r="X20" s="40">
        <f t="shared" si="15"/>
        <v>55.800000000000004</v>
      </c>
      <c r="Y20" s="47">
        <f>Y19*0.11</f>
        <v>65.03200000000001</v>
      </c>
      <c r="Z20" s="40">
        <f>Z19*0.1</f>
        <v>56.550000000000004</v>
      </c>
      <c r="AA20" s="40">
        <f>AA19*0.1</f>
        <v>17.28</v>
      </c>
      <c r="AB20" s="40">
        <f>AB19*0.1</f>
        <v>57.260000000000005</v>
      </c>
      <c r="AC20" s="47">
        <f>AC19*0.13</f>
        <v>58.5</v>
      </c>
      <c r="AD20" s="40">
        <f>AD19*0.11</f>
        <v>38.94</v>
      </c>
      <c r="AE20" s="40">
        <f>AE19*0.08</f>
        <v>38.24</v>
      </c>
      <c r="AF20" s="40">
        <f>AF19*0.08</f>
        <v>34.96</v>
      </c>
      <c r="AG20" s="47">
        <f>AG19*0.06</f>
        <v>19.901999999999997</v>
      </c>
      <c r="AH20" s="40">
        <f>AH19*0.1</f>
        <v>47.5</v>
      </c>
      <c r="AI20" s="40">
        <f>AI19*0.1</f>
        <v>43.38</v>
      </c>
      <c r="AJ20" s="40">
        <f>AJ19*0.1</f>
        <v>55.5</v>
      </c>
      <c r="AK20" s="47">
        <f>AK19*0.04</f>
        <v>17.248</v>
      </c>
      <c r="AL20" s="40">
        <f>AL19*0.16</f>
        <v>88</v>
      </c>
      <c r="AM20" s="40">
        <f>AM19*0.15</f>
        <v>42.195</v>
      </c>
      <c r="AN20" s="40">
        <f>AN19*0.1</f>
        <v>56.800000000000004</v>
      </c>
      <c r="AO20" s="47">
        <f>AO19*0.11</f>
        <v>60.357000000000006</v>
      </c>
      <c r="AP20" s="40">
        <f>AP19*0.1</f>
        <v>51</v>
      </c>
      <c r="AQ20" s="40">
        <f>AQ19*0.1</f>
        <v>51</v>
      </c>
      <c r="AR20" s="40">
        <f>AR19*0.1</f>
        <v>56.370000000000005</v>
      </c>
      <c r="AS20" s="47">
        <f>AS19*0.11</f>
        <v>62.94200000000001</v>
      </c>
      <c r="AT20" s="40">
        <f>AT19*0.12</f>
        <v>50.568</v>
      </c>
      <c r="AU20" s="40">
        <f>AU19*0.1</f>
        <v>43.84</v>
      </c>
      <c r="AV20" s="40">
        <f>AV19*0.1</f>
        <v>41.080000000000005</v>
      </c>
      <c r="AW20" s="47">
        <f>AW19*0.1</f>
        <v>46.300000000000004</v>
      </c>
      <c r="AX20" s="40">
        <f>AX19*0.09</f>
        <v>42.777</v>
      </c>
      <c r="AY20" s="40">
        <f>AY19*0.1</f>
        <v>47.45</v>
      </c>
      <c r="AZ20" s="40">
        <f>AZ19*0.1</f>
        <v>46.830000000000005</v>
      </c>
      <c r="BA20" s="40">
        <f>BA19*0.15</f>
        <v>42.959999999999994</v>
      </c>
      <c r="BB20" s="40">
        <f>BB19*0.09</f>
        <v>38.97</v>
      </c>
      <c r="BC20" s="40">
        <f>BC19*0.09</f>
        <v>50.38199999999999</v>
      </c>
      <c r="BD20" s="47">
        <f>BD19*0.1</f>
        <v>47.730000000000004</v>
      </c>
      <c r="BE20" s="40">
        <f>BE19*0.1</f>
        <v>46.300000000000004</v>
      </c>
      <c r="BF20" s="40">
        <f>BF19*0.05</f>
        <v>14.630000000000003</v>
      </c>
      <c r="BG20" s="40">
        <f>BG19*0.08</f>
        <v>36.984</v>
      </c>
      <c r="BH20" s="47">
        <f>BH19*0.1</f>
        <v>44.61000000000001</v>
      </c>
      <c r="BI20" s="40">
        <f>BI19*0.1</f>
        <v>38.63</v>
      </c>
      <c r="BJ20" s="40">
        <f>BJ19*0.1</f>
        <v>46.85</v>
      </c>
      <c r="BK20" s="40">
        <f>BK19*0.08</f>
        <v>33.384</v>
      </c>
      <c r="BL20" s="47">
        <f>BL19*0.09</f>
        <v>64.08</v>
      </c>
      <c r="BM20" s="40">
        <f>BM19*0.11</f>
        <v>59.851000000000006</v>
      </c>
      <c r="BN20" s="40">
        <f>BN19*0.1</f>
        <v>54.53</v>
      </c>
      <c r="BO20" s="40">
        <f>BO19*0.1</f>
        <v>52.36000000000001</v>
      </c>
      <c r="BP20" s="40">
        <f>BP19*0.1</f>
        <v>55.86000000000001</v>
      </c>
      <c r="BQ20" s="40">
        <f>BQ19*0.08</f>
        <v>49.536</v>
      </c>
      <c r="BR20" s="40">
        <f>BR19*0.1</f>
        <v>48.410000000000004</v>
      </c>
    </row>
    <row r="21" spans="1:70" ht="13.5" customHeight="1">
      <c r="A21" s="71"/>
      <c r="B21" s="38" t="s">
        <v>13</v>
      </c>
      <c r="C21" s="48">
        <f aca="true" t="shared" si="16" ref="C21:I21">445.14*C20</f>
        <v>14443.90272</v>
      </c>
      <c r="D21" s="48">
        <f t="shared" si="16"/>
        <v>14661.13104</v>
      </c>
      <c r="E21" s="40">
        <f t="shared" si="16"/>
        <v>17151.2442</v>
      </c>
      <c r="F21" s="48">
        <f t="shared" si="16"/>
        <v>20031.3</v>
      </c>
      <c r="G21" s="40">
        <f t="shared" si="16"/>
        <v>13959.590400000001</v>
      </c>
      <c r="H21" s="40">
        <f t="shared" si="16"/>
        <v>15606.608400000001</v>
      </c>
      <c r="I21" s="49">
        <f t="shared" si="16"/>
        <v>23543.4546</v>
      </c>
      <c r="J21" s="48">
        <f aca="true" t="shared" si="17" ref="J21:AC21">445.14*J20</f>
        <v>11951.11872</v>
      </c>
      <c r="K21" s="40">
        <f t="shared" si="17"/>
        <v>19862.146800000002</v>
      </c>
      <c r="L21" s="40">
        <f t="shared" si="17"/>
        <v>5145.8184</v>
      </c>
      <c r="M21" s="49">
        <f t="shared" si="17"/>
        <v>7659.078840000001</v>
      </c>
      <c r="N21" s="48">
        <f t="shared" si="17"/>
        <v>21544.776</v>
      </c>
      <c r="O21" s="40">
        <f t="shared" si="17"/>
        <v>16559.208</v>
      </c>
      <c r="P21" s="40">
        <f t="shared" si="17"/>
        <v>14840.967599999998</v>
      </c>
      <c r="Q21" s="49">
        <f t="shared" si="17"/>
        <v>22835.682</v>
      </c>
      <c r="R21" s="48">
        <f t="shared" si="17"/>
        <v>22347.80856</v>
      </c>
      <c r="S21" s="40">
        <f t="shared" si="17"/>
        <v>24838.812</v>
      </c>
      <c r="T21" s="40">
        <f t="shared" si="17"/>
        <v>21549.2274</v>
      </c>
      <c r="U21" s="49">
        <f t="shared" si="17"/>
        <v>25283.952</v>
      </c>
      <c r="V21" s="48">
        <f t="shared" si="17"/>
        <v>26316.6768</v>
      </c>
      <c r="W21" s="40">
        <f t="shared" si="17"/>
        <v>24838.812</v>
      </c>
      <c r="X21" s="40">
        <f t="shared" si="17"/>
        <v>24838.812</v>
      </c>
      <c r="Y21" s="49">
        <f t="shared" si="17"/>
        <v>28948.344480000003</v>
      </c>
      <c r="Z21" s="48">
        <f t="shared" si="17"/>
        <v>25172.667</v>
      </c>
      <c r="AA21" s="40">
        <f t="shared" si="17"/>
        <v>7692.019200000001</v>
      </c>
      <c r="AB21" s="40">
        <f t="shared" si="17"/>
        <v>25488.7164</v>
      </c>
      <c r="AC21" s="49">
        <f t="shared" si="17"/>
        <v>26040.69</v>
      </c>
      <c r="AD21" s="48">
        <f aca="true" t="shared" si="18" ref="AD21:BP21">445.14*AD20</f>
        <v>17333.7516</v>
      </c>
      <c r="AE21" s="40">
        <f t="shared" si="18"/>
        <v>17022.1536</v>
      </c>
      <c r="AF21" s="40">
        <f t="shared" si="18"/>
        <v>15562.0944</v>
      </c>
      <c r="AG21" s="49">
        <f t="shared" si="18"/>
        <v>8859.176279999998</v>
      </c>
      <c r="AH21" s="48">
        <f t="shared" si="18"/>
        <v>21144.149999999998</v>
      </c>
      <c r="AI21" s="40">
        <f t="shared" si="18"/>
        <v>19310.1732</v>
      </c>
      <c r="AJ21" s="40">
        <f t="shared" si="18"/>
        <v>24705.27</v>
      </c>
      <c r="AK21" s="49">
        <f t="shared" si="18"/>
        <v>7677.77472</v>
      </c>
      <c r="AL21" s="48">
        <f t="shared" si="18"/>
        <v>39172.32</v>
      </c>
      <c r="AM21" s="40">
        <f t="shared" si="18"/>
        <v>18782.6823</v>
      </c>
      <c r="AN21" s="40">
        <f t="shared" si="18"/>
        <v>25283.952</v>
      </c>
      <c r="AO21" s="49">
        <f t="shared" si="18"/>
        <v>26867.314980000003</v>
      </c>
      <c r="AP21" s="48">
        <f t="shared" si="18"/>
        <v>22702.14</v>
      </c>
      <c r="AQ21" s="40">
        <f t="shared" si="18"/>
        <v>22702.14</v>
      </c>
      <c r="AR21" s="40">
        <f t="shared" si="18"/>
        <v>25092.541800000003</v>
      </c>
      <c r="AS21" s="49">
        <f t="shared" si="18"/>
        <v>28018.001880000003</v>
      </c>
      <c r="AT21" s="48">
        <f t="shared" si="18"/>
        <v>22509.839519999998</v>
      </c>
      <c r="AU21" s="40">
        <f t="shared" si="18"/>
        <v>19514.9376</v>
      </c>
      <c r="AV21" s="40">
        <f t="shared" si="18"/>
        <v>18286.3512</v>
      </c>
      <c r="AW21" s="49">
        <f t="shared" si="18"/>
        <v>20609.982</v>
      </c>
      <c r="AX21" s="48">
        <f t="shared" si="18"/>
        <v>19041.75378</v>
      </c>
      <c r="AY21" s="40">
        <f t="shared" si="18"/>
        <v>21121.893</v>
      </c>
      <c r="AZ21" s="40">
        <f t="shared" si="18"/>
        <v>20845.9062</v>
      </c>
      <c r="BA21" s="48">
        <f t="shared" si="18"/>
        <v>19123.214399999997</v>
      </c>
      <c r="BB21" s="40">
        <f t="shared" si="18"/>
        <v>17347.105799999998</v>
      </c>
      <c r="BC21" s="40">
        <f t="shared" si="18"/>
        <v>22427.043479999997</v>
      </c>
      <c r="BD21" s="49">
        <f t="shared" si="18"/>
        <v>21246.5322</v>
      </c>
      <c r="BE21" s="48">
        <f t="shared" si="18"/>
        <v>20609.982</v>
      </c>
      <c r="BF21" s="40">
        <f t="shared" si="18"/>
        <v>6512.3982000000005</v>
      </c>
      <c r="BG21" s="40">
        <f t="shared" si="18"/>
        <v>16463.05776</v>
      </c>
      <c r="BH21" s="49">
        <f t="shared" si="18"/>
        <v>19857.6954</v>
      </c>
      <c r="BI21" s="48">
        <f t="shared" si="18"/>
        <v>17195.7582</v>
      </c>
      <c r="BJ21" s="40">
        <f t="shared" si="18"/>
        <v>20854.809</v>
      </c>
      <c r="BK21" s="40">
        <f t="shared" si="18"/>
        <v>14860.553759999999</v>
      </c>
      <c r="BL21" s="49">
        <f t="shared" si="18"/>
        <v>28524.5712</v>
      </c>
      <c r="BM21" s="48">
        <f t="shared" si="18"/>
        <v>26642.07414</v>
      </c>
      <c r="BN21" s="40">
        <f t="shared" si="18"/>
        <v>24273.4842</v>
      </c>
      <c r="BO21" s="40">
        <f t="shared" si="18"/>
        <v>23307.530400000003</v>
      </c>
      <c r="BP21" s="48">
        <f t="shared" si="18"/>
        <v>24865.5204</v>
      </c>
      <c r="BQ21" s="40">
        <f>445.14*BQ20</f>
        <v>22050.45504</v>
      </c>
      <c r="BR21" s="40">
        <f>445.14*BR20</f>
        <v>21549.2274</v>
      </c>
    </row>
    <row r="22" spans="1:70" ht="16.5" customHeight="1">
      <c r="A22" s="71"/>
      <c r="B22" s="38" t="s">
        <v>2</v>
      </c>
      <c r="C22" s="39">
        <f aca="true" t="shared" si="19" ref="C22:I22">C21/C9/12</f>
        <v>2.9675999999999996</v>
      </c>
      <c r="D22" s="39">
        <f t="shared" si="19"/>
        <v>2.9676000000000005</v>
      </c>
      <c r="E22" s="40">
        <f t="shared" si="19"/>
        <v>3.2307195976491863</v>
      </c>
      <c r="F22" s="39">
        <f t="shared" si="19"/>
        <v>2.9529011144525033</v>
      </c>
      <c r="G22" s="40">
        <f t="shared" si="19"/>
        <v>2.4677539244802715</v>
      </c>
      <c r="H22" s="40">
        <f t="shared" si="19"/>
        <v>3.2160007418397627</v>
      </c>
      <c r="I22" s="41">
        <f t="shared" si="19"/>
        <v>2.757490583274772</v>
      </c>
      <c r="J22" s="39">
        <f aca="true" t="shared" si="20" ref="J22:AC22">J21/J9/12</f>
        <v>2.9675999999999996</v>
      </c>
      <c r="K22" s="40">
        <f t="shared" si="20"/>
        <v>2.857205075090627</v>
      </c>
      <c r="L22" s="40">
        <f t="shared" si="20"/>
        <v>3.233923076923077</v>
      </c>
      <c r="M22" s="41">
        <f t="shared" si="20"/>
        <v>3.3752330512956115</v>
      </c>
      <c r="N22" s="39">
        <f t="shared" si="20"/>
        <v>3.3088794692222634</v>
      </c>
      <c r="O22" s="40">
        <f t="shared" si="20"/>
        <v>2.386603251470079</v>
      </c>
      <c r="P22" s="40">
        <f t="shared" si="20"/>
        <v>2.9223707466918714</v>
      </c>
      <c r="Q22" s="41">
        <f t="shared" si="20"/>
        <v>3.6708593750000005</v>
      </c>
      <c r="R22" s="39">
        <f t="shared" si="20"/>
        <v>3.07313099009901</v>
      </c>
      <c r="S22" s="40">
        <f t="shared" si="20"/>
        <v>3.377775783289818</v>
      </c>
      <c r="T22" s="40">
        <f t="shared" si="20"/>
        <v>3.001954112337011</v>
      </c>
      <c r="U22" s="41">
        <f t="shared" si="20"/>
        <v>3.7929720972097214</v>
      </c>
      <c r="V22" s="39">
        <f t="shared" si="20"/>
        <v>2.9857813478556845</v>
      </c>
      <c r="W22" s="40">
        <f t="shared" si="20"/>
        <v>3.5873500866551127</v>
      </c>
      <c r="X22" s="40">
        <f t="shared" si="20"/>
        <v>3.6538411297440425</v>
      </c>
      <c r="Y22" s="41">
        <f t="shared" si="20"/>
        <v>3.274551432061898</v>
      </c>
      <c r="Z22" s="39">
        <f t="shared" si="20"/>
        <v>3.128127423203102</v>
      </c>
      <c r="AA22" s="40">
        <f t="shared" si="20"/>
        <v>3.1483379174852657</v>
      </c>
      <c r="AB22" s="40">
        <f t="shared" si="20"/>
        <v>3.5614683098591553</v>
      </c>
      <c r="AC22" s="41">
        <f t="shared" si="20"/>
        <v>3.4238837172609657</v>
      </c>
      <c r="AD22" s="39">
        <f aca="true" t="shared" si="21" ref="AD22:BP22">AD21/AD9/12</f>
        <v>3.0365341601849907</v>
      </c>
      <c r="AE22" s="40">
        <f t="shared" si="21"/>
        <v>3.640012317167052</v>
      </c>
      <c r="AF22" s="40">
        <f t="shared" si="21"/>
        <v>3.5588397365532383</v>
      </c>
      <c r="AG22" s="41">
        <f t="shared" si="21"/>
        <v>3.608331818181817</v>
      </c>
      <c r="AH22" s="39">
        <f t="shared" si="21"/>
        <v>2.9633577194752774</v>
      </c>
      <c r="AI22" s="40">
        <f t="shared" si="21"/>
        <v>2.9662324423963136</v>
      </c>
      <c r="AJ22" s="40">
        <f t="shared" si="21"/>
        <v>3.241140585642317</v>
      </c>
      <c r="AK22" s="41">
        <f t="shared" si="21"/>
        <v>3.752578064516129</v>
      </c>
      <c r="AL22" s="39">
        <f t="shared" si="21"/>
        <v>2.784339815762538</v>
      </c>
      <c r="AM22" s="40">
        <f t="shared" si="21"/>
        <v>2.802047126745435</v>
      </c>
      <c r="AN22" s="40">
        <f t="shared" si="21"/>
        <v>3.663066759388039</v>
      </c>
      <c r="AO22" s="41">
        <f t="shared" si="21"/>
        <v>3.9231521202032593</v>
      </c>
      <c r="AP22" s="39">
        <f t="shared" si="21"/>
        <v>3.3091569004722756</v>
      </c>
      <c r="AQ22" s="40">
        <f t="shared" si="21"/>
        <v>3.3686698717948715</v>
      </c>
      <c r="AR22" s="40">
        <f t="shared" si="21"/>
        <v>3.5781060061601644</v>
      </c>
      <c r="AS22" s="41">
        <f t="shared" si="21"/>
        <v>3.900490294019379</v>
      </c>
      <c r="AT22" s="39">
        <f t="shared" si="21"/>
        <v>3.077637342083675</v>
      </c>
      <c r="AU22" s="40">
        <f t="shared" si="21"/>
        <v>2.9752008781558725</v>
      </c>
      <c r="AV22" s="40">
        <f t="shared" si="21"/>
        <v>2.8536752808988766</v>
      </c>
      <c r="AW22" s="41">
        <f t="shared" si="21"/>
        <v>3.4873065989847714</v>
      </c>
      <c r="AX22" s="39">
        <f t="shared" si="21"/>
        <v>2.6849624619289343</v>
      </c>
      <c r="AY22" s="40">
        <f t="shared" si="21"/>
        <v>2.9103137400793653</v>
      </c>
      <c r="AZ22" s="40">
        <f t="shared" si="21"/>
        <v>2.8842086169682886</v>
      </c>
      <c r="BA22" s="39">
        <f t="shared" si="21"/>
        <v>2.6591042883363922</v>
      </c>
      <c r="BB22" s="40">
        <f t="shared" si="21"/>
        <v>2.6970002798507458</v>
      </c>
      <c r="BC22" s="40">
        <f t="shared" si="21"/>
        <v>2.5289855074424894</v>
      </c>
      <c r="BD22" s="41">
        <f t="shared" si="21"/>
        <v>2.9912896604156107</v>
      </c>
      <c r="BE22" s="39">
        <f t="shared" si="21"/>
        <v>3.177022752497225</v>
      </c>
      <c r="BF22" s="40">
        <f t="shared" si="21"/>
        <v>2.9478536121673007</v>
      </c>
      <c r="BG22" s="40">
        <f t="shared" si="21"/>
        <v>2.3909401882188916</v>
      </c>
      <c r="BH22" s="41">
        <f t="shared" si="21"/>
        <v>2.9897162601626017</v>
      </c>
      <c r="BI22" s="39">
        <f t="shared" si="21"/>
        <v>3.007302938090241</v>
      </c>
      <c r="BJ22" s="40">
        <f t="shared" si="21"/>
        <v>2.644804063308477</v>
      </c>
      <c r="BK22" s="40">
        <f t="shared" si="21"/>
        <v>2.613717771211481</v>
      </c>
      <c r="BL22" s="41">
        <f t="shared" si="21"/>
        <v>2.8021308499351645</v>
      </c>
      <c r="BM22" s="39">
        <f t="shared" si="21"/>
        <v>2.7352135579647654</v>
      </c>
      <c r="BN22" s="40">
        <f t="shared" si="21"/>
        <v>2.824731671554252</v>
      </c>
      <c r="BO22" s="40">
        <f t="shared" si="21"/>
        <v>3.3696984732824435</v>
      </c>
      <c r="BP22" s="39">
        <f t="shared" si="21"/>
        <v>3.3974859813084115</v>
      </c>
      <c r="BQ22" s="40">
        <f>BQ21/BQ9/12</f>
        <v>3.13948047155305</v>
      </c>
      <c r="BR22" s="40">
        <f>BR21/BR9/12</f>
        <v>3.050915647298675</v>
      </c>
    </row>
    <row r="23" spans="1:70" ht="17.25" customHeight="1" thickBot="1">
      <c r="A23" s="72"/>
      <c r="B23" s="32" t="s">
        <v>0</v>
      </c>
      <c r="C23" s="33" t="s">
        <v>14</v>
      </c>
      <c r="D23" s="33" t="s">
        <v>14</v>
      </c>
      <c r="E23" s="33" t="s">
        <v>14</v>
      </c>
      <c r="F23" s="33" t="s">
        <v>14</v>
      </c>
      <c r="G23" s="33" t="s">
        <v>14</v>
      </c>
      <c r="H23" s="33" t="s">
        <v>14</v>
      </c>
      <c r="I23" s="33" t="s">
        <v>14</v>
      </c>
      <c r="J23" s="33" t="s">
        <v>14</v>
      </c>
      <c r="K23" s="33" t="s">
        <v>14</v>
      </c>
      <c r="L23" s="33" t="s">
        <v>14</v>
      </c>
      <c r="M23" s="33" t="s">
        <v>14</v>
      </c>
      <c r="N23" s="33" t="s">
        <v>14</v>
      </c>
      <c r="O23" s="33" t="s">
        <v>14</v>
      </c>
      <c r="P23" s="33" t="s">
        <v>14</v>
      </c>
      <c r="Q23" s="33" t="s">
        <v>14</v>
      </c>
      <c r="R23" s="33" t="s">
        <v>14</v>
      </c>
      <c r="S23" s="33" t="s">
        <v>14</v>
      </c>
      <c r="T23" s="33" t="s">
        <v>14</v>
      </c>
      <c r="U23" s="33" t="s">
        <v>14</v>
      </c>
      <c r="V23" s="33" t="s">
        <v>14</v>
      </c>
      <c r="W23" s="33" t="s">
        <v>14</v>
      </c>
      <c r="X23" s="33" t="s">
        <v>14</v>
      </c>
      <c r="Y23" s="33" t="s">
        <v>14</v>
      </c>
      <c r="Z23" s="33" t="s">
        <v>14</v>
      </c>
      <c r="AA23" s="33" t="s">
        <v>14</v>
      </c>
      <c r="AB23" s="33" t="s">
        <v>14</v>
      </c>
      <c r="AC23" s="33" t="s">
        <v>14</v>
      </c>
      <c r="AD23" s="33" t="s">
        <v>14</v>
      </c>
      <c r="AE23" s="33" t="s">
        <v>14</v>
      </c>
      <c r="AF23" s="33" t="s">
        <v>14</v>
      </c>
      <c r="AG23" s="33" t="s">
        <v>14</v>
      </c>
      <c r="AH23" s="33" t="s">
        <v>14</v>
      </c>
      <c r="AI23" s="33" t="s">
        <v>14</v>
      </c>
      <c r="AJ23" s="33" t="s">
        <v>14</v>
      </c>
      <c r="AK23" s="33" t="s">
        <v>14</v>
      </c>
      <c r="AL23" s="33" t="s">
        <v>14</v>
      </c>
      <c r="AM23" s="33" t="s">
        <v>14</v>
      </c>
      <c r="AN23" s="33" t="s">
        <v>14</v>
      </c>
      <c r="AO23" s="33" t="s">
        <v>14</v>
      </c>
      <c r="AP23" s="33" t="s">
        <v>14</v>
      </c>
      <c r="AQ23" s="33" t="s">
        <v>14</v>
      </c>
      <c r="AR23" s="33" t="s">
        <v>14</v>
      </c>
      <c r="AS23" s="33" t="s">
        <v>14</v>
      </c>
      <c r="AT23" s="33" t="s">
        <v>14</v>
      </c>
      <c r="AU23" s="33" t="s">
        <v>14</v>
      </c>
      <c r="AV23" s="33" t="s">
        <v>14</v>
      </c>
      <c r="AW23" s="33" t="s">
        <v>14</v>
      </c>
      <c r="AX23" s="33" t="s">
        <v>14</v>
      </c>
      <c r="AY23" s="33" t="s">
        <v>14</v>
      </c>
      <c r="AZ23" s="33" t="s">
        <v>14</v>
      </c>
      <c r="BA23" s="33" t="s">
        <v>14</v>
      </c>
      <c r="BB23" s="33" t="s">
        <v>14</v>
      </c>
      <c r="BC23" s="33" t="s">
        <v>14</v>
      </c>
      <c r="BD23" s="33" t="s">
        <v>14</v>
      </c>
      <c r="BE23" s="33" t="s">
        <v>14</v>
      </c>
      <c r="BF23" s="33" t="s">
        <v>14</v>
      </c>
      <c r="BG23" s="33" t="s">
        <v>14</v>
      </c>
      <c r="BH23" s="33" t="s">
        <v>14</v>
      </c>
      <c r="BI23" s="33" t="s">
        <v>14</v>
      </c>
      <c r="BJ23" s="33" t="s">
        <v>14</v>
      </c>
      <c r="BK23" s="33" t="s">
        <v>14</v>
      </c>
      <c r="BL23" s="33" t="s">
        <v>14</v>
      </c>
      <c r="BM23" s="33" t="s">
        <v>14</v>
      </c>
      <c r="BN23" s="33" t="s">
        <v>14</v>
      </c>
      <c r="BO23" s="33" t="s">
        <v>14</v>
      </c>
      <c r="BP23" s="33" t="s">
        <v>14</v>
      </c>
      <c r="BQ23" s="33" t="s">
        <v>14</v>
      </c>
      <c r="BR23" s="33" t="s">
        <v>14</v>
      </c>
    </row>
    <row r="24" spans="1:70" ht="13.5" thickTop="1">
      <c r="A24" s="74" t="s">
        <v>19</v>
      </c>
      <c r="B24" s="24" t="s">
        <v>4</v>
      </c>
      <c r="C24" s="50">
        <f aca="true" t="shared" si="22" ref="C24:H24">C10*0.25%</f>
        <v>1.014</v>
      </c>
      <c r="D24" s="50">
        <f t="shared" si="22"/>
        <v>1.02925</v>
      </c>
      <c r="E24" s="50">
        <f t="shared" si="22"/>
        <v>1.1059999999999999</v>
      </c>
      <c r="F24" s="50">
        <f t="shared" si="22"/>
        <v>1.41325</v>
      </c>
      <c r="G24" s="50">
        <f t="shared" si="22"/>
        <v>1.1784999999999999</v>
      </c>
      <c r="H24" s="50">
        <f t="shared" si="22"/>
        <v>1.011</v>
      </c>
      <c r="I24" s="51">
        <f>I10*0.1%</f>
        <v>0.7115</v>
      </c>
      <c r="J24" s="50">
        <f>J10*0.25%</f>
        <v>0.8390000000000001</v>
      </c>
      <c r="K24" s="50">
        <f>K10*0.25%</f>
        <v>1.4482499999999998</v>
      </c>
      <c r="L24" s="50">
        <f>L10*0.25%</f>
        <v>0.3315</v>
      </c>
      <c r="M24" s="51">
        <f>M10*0.1%</f>
        <v>0.1891</v>
      </c>
      <c r="N24" s="50">
        <f>N10*0.25%</f>
        <v>1.3565</v>
      </c>
      <c r="O24" s="50">
        <f>O10*0.25%</f>
        <v>1.4455000000000002</v>
      </c>
      <c r="P24" s="50">
        <f>P10*0.25%</f>
        <v>1.058</v>
      </c>
      <c r="Q24" s="51">
        <f>Q10*0.1%</f>
        <v>0.5184</v>
      </c>
      <c r="R24" s="50">
        <f>R10*0.25%</f>
        <v>1.5150000000000001</v>
      </c>
      <c r="S24" s="50">
        <f>S10*0.25%</f>
        <v>1.532</v>
      </c>
      <c r="T24" s="50">
        <f>T10*0.25%</f>
        <v>1.4955</v>
      </c>
      <c r="U24" s="51">
        <f>U10*0.1%</f>
        <v>0.5555</v>
      </c>
      <c r="V24" s="50">
        <f>V10*0.25%</f>
        <v>1.83625</v>
      </c>
      <c r="W24" s="50">
        <f>W10*0.25%</f>
        <v>1.4425000000000001</v>
      </c>
      <c r="X24" s="50">
        <f>X10*0.25%</f>
        <v>1.41625</v>
      </c>
      <c r="Y24" s="51">
        <f>Y10*0.1%</f>
        <v>0.7367</v>
      </c>
      <c r="Z24" s="50">
        <f>Z10*0.25%</f>
        <v>1.6765</v>
      </c>
      <c r="AA24" s="50">
        <f>AA10*0.25%</f>
        <v>0.509</v>
      </c>
      <c r="AB24" s="50">
        <f>AB10*0.25%</f>
        <v>1.4909999999999999</v>
      </c>
      <c r="AC24" s="51">
        <f>AC10*0.1%</f>
        <v>0.6337999999999999</v>
      </c>
      <c r="AD24" s="50">
        <f>AD10*0.25%</f>
        <v>1.18925</v>
      </c>
      <c r="AE24" s="50">
        <f>AE10*0.25%</f>
        <v>0.97425</v>
      </c>
      <c r="AF24" s="50">
        <f>AF10*0.25%</f>
        <v>0.9109999999999999</v>
      </c>
      <c r="AG24" s="51">
        <f>AG10*0.1%</f>
        <v>0.2046</v>
      </c>
      <c r="AH24" s="50">
        <f>AH10*0.25%</f>
        <v>1.4865000000000002</v>
      </c>
      <c r="AI24" s="50">
        <f>AI10*0.25%</f>
        <v>1.35625</v>
      </c>
      <c r="AJ24" s="50">
        <f>AJ10*0.25%</f>
        <v>1.588</v>
      </c>
      <c r="AK24" s="51">
        <f>AK10*0.1%</f>
        <v>0.1705</v>
      </c>
      <c r="AL24" s="50">
        <f>AL10*0.25%</f>
        <v>2.9310000000000005</v>
      </c>
      <c r="AM24" s="50">
        <f>AM10*0.25%</f>
        <v>1.3965</v>
      </c>
      <c r="AN24" s="50">
        <f>AN10*0.25%</f>
        <v>1.4380000000000002</v>
      </c>
      <c r="AO24" s="51">
        <f>AO10*0.1%</f>
        <v>0.5707000000000001</v>
      </c>
      <c r="AP24" s="50">
        <f>AP10*0.25%</f>
        <v>1.4292500000000001</v>
      </c>
      <c r="AQ24" s="50">
        <f>AQ10*0.25%</f>
        <v>1.4040000000000001</v>
      </c>
      <c r="AR24" s="50">
        <f>AR10*0.25%</f>
        <v>1.461</v>
      </c>
      <c r="AS24" s="51">
        <f>AS10*0.1%</f>
        <v>0.5986</v>
      </c>
      <c r="AT24" s="50">
        <f>AT10*0.25%</f>
        <v>1.52375</v>
      </c>
      <c r="AU24" s="50">
        <f>AU10*0.25%</f>
        <v>1.3665</v>
      </c>
      <c r="AV24" s="50">
        <f>AV10*0.25%</f>
        <v>1.335</v>
      </c>
      <c r="AW24" s="51">
        <f>AW10*0.1%</f>
        <v>0.4925</v>
      </c>
      <c r="AX24" s="50">
        <f aca="true" t="shared" si="23" ref="AX24:BC24">AX10*0.25%</f>
        <v>1.4775</v>
      </c>
      <c r="AY24" s="50">
        <f t="shared" si="23"/>
        <v>1.512</v>
      </c>
      <c r="AZ24" s="50">
        <f t="shared" si="23"/>
        <v>1.50575</v>
      </c>
      <c r="BA24" s="50">
        <f t="shared" si="23"/>
        <v>1.4982499999999999</v>
      </c>
      <c r="BB24" s="50">
        <f t="shared" si="23"/>
        <v>1.34</v>
      </c>
      <c r="BC24" s="50">
        <f t="shared" si="23"/>
        <v>1.8475000000000001</v>
      </c>
      <c r="BD24" s="51">
        <f>BD10*0.1%</f>
        <v>0.5919</v>
      </c>
      <c r="BE24" s="50">
        <f>BE10*0.25%</f>
        <v>1.3515000000000001</v>
      </c>
      <c r="BF24" s="50">
        <f>BF10*0.25%</f>
        <v>0.46025</v>
      </c>
      <c r="BG24" s="50">
        <f>BG10*0.25%</f>
        <v>1.4344999999999999</v>
      </c>
      <c r="BH24" s="51">
        <f>BH10*0.1%</f>
        <v>0.5535</v>
      </c>
      <c r="BI24" s="50">
        <f>BI10*0.25%</f>
        <v>1.19125</v>
      </c>
      <c r="BJ24" s="50">
        <f>BJ10*0.25%</f>
        <v>1.6427500000000002</v>
      </c>
      <c r="BK24" s="50">
        <f>BK10*0.25%</f>
        <v>1.1845</v>
      </c>
      <c r="BL24" s="51">
        <f>BL10*0.1%</f>
        <v>0.8482999999999999</v>
      </c>
      <c r="BM24" s="50">
        <f aca="true" t="shared" si="24" ref="BM24:BR24">BM10*0.25%</f>
        <v>2.02925</v>
      </c>
      <c r="BN24" s="50">
        <f t="shared" si="24"/>
        <v>1.7902500000000001</v>
      </c>
      <c r="BO24" s="50">
        <f t="shared" si="24"/>
        <v>1.441</v>
      </c>
      <c r="BP24" s="50">
        <f t="shared" si="24"/>
        <v>1.52475</v>
      </c>
      <c r="BQ24" s="50">
        <f t="shared" si="24"/>
        <v>1.46325</v>
      </c>
      <c r="BR24" s="50">
        <f t="shared" si="24"/>
        <v>1.4715</v>
      </c>
    </row>
    <row r="25" spans="1:70" ht="16.5" customHeight="1">
      <c r="A25" s="75"/>
      <c r="B25" s="27" t="s">
        <v>13</v>
      </c>
      <c r="C25" s="52">
        <f aca="true" t="shared" si="25" ref="C25:I25">71.18*C24</f>
        <v>72.17652000000001</v>
      </c>
      <c r="D25" s="52">
        <f t="shared" si="25"/>
        <v>73.262015</v>
      </c>
      <c r="E25" s="52">
        <f t="shared" si="25"/>
        <v>78.72508</v>
      </c>
      <c r="F25" s="52">
        <f t="shared" si="25"/>
        <v>100.595135</v>
      </c>
      <c r="G25" s="52">
        <f t="shared" si="25"/>
        <v>83.88563</v>
      </c>
      <c r="H25" s="52">
        <f t="shared" si="25"/>
        <v>71.96298</v>
      </c>
      <c r="I25" s="53">
        <f t="shared" si="25"/>
        <v>50.64457000000001</v>
      </c>
      <c r="J25" s="52">
        <f aca="true" t="shared" si="26" ref="J25:AC25">71.18*J24</f>
        <v>59.72002000000001</v>
      </c>
      <c r="K25" s="52">
        <f t="shared" si="26"/>
        <v>103.086435</v>
      </c>
      <c r="L25" s="52">
        <f t="shared" si="26"/>
        <v>23.596170000000004</v>
      </c>
      <c r="M25" s="53">
        <f t="shared" si="26"/>
        <v>13.460138</v>
      </c>
      <c r="N25" s="52">
        <f t="shared" si="26"/>
        <v>96.55567</v>
      </c>
      <c r="O25" s="52">
        <f t="shared" si="26"/>
        <v>102.89069000000002</v>
      </c>
      <c r="P25" s="52">
        <f t="shared" si="26"/>
        <v>75.30844</v>
      </c>
      <c r="Q25" s="53">
        <f t="shared" si="26"/>
        <v>36.899712</v>
      </c>
      <c r="R25" s="52">
        <f t="shared" si="26"/>
        <v>107.83770000000001</v>
      </c>
      <c r="S25" s="52">
        <f t="shared" si="26"/>
        <v>109.04776000000001</v>
      </c>
      <c r="T25" s="52">
        <f t="shared" si="26"/>
        <v>106.44969000000002</v>
      </c>
      <c r="U25" s="53">
        <f t="shared" si="26"/>
        <v>39.540490000000005</v>
      </c>
      <c r="V25" s="52">
        <f t="shared" si="26"/>
        <v>130.704275</v>
      </c>
      <c r="W25" s="52">
        <f t="shared" si="26"/>
        <v>102.67715000000001</v>
      </c>
      <c r="X25" s="52">
        <f t="shared" si="26"/>
        <v>100.80867500000001</v>
      </c>
      <c r="Y25" s="53">
        <f t="shared" si="26"/>
        <v>52.438306000000004</v>
      </c>
      <c r="Z25" s="52">
        <f t="shared" si="26"/>
        <v>119.33327000000001</v>
      </c>
      <c r="AA25" s="52">
        <f t="shared" si="26"/>
        <v>36.23062</v>
      </c>
      <c r="AB25" s="52">
        <f t="shared" si="26"/>
        <v>106.12938</v>
      </c>
      <c r="AC25" s="53">
        <f t="shared" si="26"/>
        <v>45.113884</v>
      </c>
      <c r="AD25" s="52">
        <f aca="true" t="shared" si="27" ref="AD25:BP25">71.18*AD24</f>
        <v>84.65081500000001</v>
      </c>
      <c r="AE25" s="52">
        <f t="shared" si="27"/>
        <v>69.347115</v>
      </c>
      <c r="AF25" s="52">
        <f t="shared" si="27"/>
        <v>64.84498</v>
      </c>
      <c r="AG25" s="53">
        <f t="shared" si="27"/>
        <v>14.563428000000002</v>
      </c>
      <c r="AH25" s="52">
        <f t="shared" si="27"/>
        <v>105.80907000000002</v>
      </c>
      <c r="AI25" s="52">
        <f t="shared" si="27"/>
        <v>96.537875</v>
      </c>
      <c r="AJ25" s="52">
        <f t="shared" si="27"/>
        <v>113.03384000000001</v>
      </c>
      <c r="AK25" s="53">
        <f t="shared" si="27"/>
        <v>12.136190000000003</v>
      </c>
      <c r="AL25" s="52">
        <f t="shared" si="27"/>
        <v>208.62858000000006</v>
      </c>
      <c r="AM25" s="52">
        <f t="shared" si="27"/>
        <v>99.40287000000002</v>
      </c>
      <c r="AN25" s="52">
        <f t="shared" si="27"/>
        <v>102.35684000000002</v>
      </c>
      <c r="AO25" s="53">
        <f t="shared" si="27"/>
        <v>40.62242600000001</v>
      </c>
      <c r="AP25" s="52">
        <f t="shared" si="27"/>
        <v>101.73401500000001</v>
      </c>
      <c r="AQ25" s="52">
        <f t="shared" si="27"/>
        <v>99.93672000000002</v>
      </c>
      <c r="AR25" s="52">
        <f t="shared" si="27"/>
        <v>103.99398000000002</v>
      </c>
      <c r="AS25" s="53">
        <f t="shared" si="27"/>
        <v>42.60834800000001</v>
      </c>
      <c r="AT25" s="52">
        <f t="shared" si="27"/>
        <v>108.460525</v>
      </c>
      <c r="AU25" s="52">
        <f t="shared" si="27"/>
        <v>97.26747000000002</v>
      </c>
      <c r="AV25" s="52">
        <f t="shared" si="27"/>
        <v>95.0253</v>
      </c>
      <c r="AW25" s="53">
        <f t="shared" si="27"/>
        <v>35.05615</v>
      </c>
      <c r="AX25" s="52">
        <f t="shared" si="27"/>
        <v>105.16845</v>
      </c>
      <c r="AY25" s="52">
        <f t="shared" si="27"/>
        <v>107.62416000000002</v>
      </c>
      <c r="AZ25" s="52">
        <f t="shared" si="27"/>
        <v>107.17928500000001</v>
      </c>
      <c r="BA25" s="52">
        <f t="shared" si="27"/>
        <v>106.645435</v>
      </c>
      <c r="BB25" s="52">
        <f t="shared" si="27"/>
        <v>95.38120000000002</v>
      </c>
      <c r="BC25" s="52">
        <f t="shared" si="27"/>
        <v>131.50505</v>
      </c>
      <c r="BD25" s="53">
        <f t="shared" si="27"/>
        <v>42.131442</v>
      </c>
      <c r="BE25" s="52">
        <f t="shared" si="27"/>
        <v>96.19977000000002</v>
      </c>
      <c r="BF25" s="52">
        <f t="shared" si="27"/>
        <v>32.760595</v>
      </c>
      <c r="BG25" s="52">
        <f t="shared" si="27"/>
        <v>102.10771</v>
      </c>
      <c r="BH25" s="53">
        <f t="shared" si="27"/>
        <v>39.39813</v>
      </c>
      <c r="BI25" s="52">
        <f t="shared" si="27"/>
        <v>84.793175</v>
      </c>
      <c r="BJ25" s="52">
        <f t="shared" si="27"/>
        <v>116.93094500000002</v>
      </c>
      <c r="BK25" s="52">
        <f t="shared" si="27"/>
        <v>84.31271000000001</v>
      </c>
      <c r="BL25" s="53">
        <f t="shared" si="27"/>
        <v>60.381994</v>
      </c>
      <c r="BM25" s="52">
        <f t="shared" si="27"/>
        <v>144.44201500000003</v>
      </c>
      <c r="BN25" s="52">
        <f t="shared" si="27"/>
        <v>127.42999500000002</v>
      </c>
      <c r="BO25" s="52">
        <f t="shared" si="27"/>
        <v>102.57038000000001</v>
      </c>
      <c r="BP25" s="52">
        <f t="shared" si="27"/>
        <v>108.53170500000002</v>
      </c>
      <c r="BQ25" s="52">
        <f>71.18*BQ24</f>
        <v>104.15413500000001</v>
      </c>
      <c r="BR25" s="52">
        <f>71.18*BR24</f>
        <v>104.74137000000002</v>
      </c>
    </row>
    <row r="26" spans="1:70" ht="17.25" customHeight="1">
      <c r="A26" s="75"/>
      <c r="B26" s="27" t="s">
        <v>2</v>
      </c>
      <c r="C26" s="52">
        <f aca="true" t="shared" si="28" ref="C26:I26">C25/C9/12</f>
        <v>0.01482916666666667</v>
      </c>
      <c r="D26" s="52">
        <f t="shared" si="28"/>
        <v>0.01482916666666667</v>
      </c>
      <c r="E26" s="52">
        <f t="shared" si="28"/>
        <v>0.01482916666666667</v>
      </c>
      <c r="F26" s="52">
        <f t="shared" si="28"/>
        <v>0.01482916666666667</v>
      </c>
      <c r="G26" s="52">
        <f t="shared" si="28"/>
        <v>0.01482916666666667</v>
      </c>
      <c r="H26" s="52">
        <f t="shared" si="28"/>
        <v>0.01482916666666667</v>
      </c>
      <c r="I26" s="53">
        <f t="shared" si="28"/>
        <v>0.0059316666666666676</v>
      </c>
      <c r="J26" s="52">
        <f aca="true" t="shared" si="29" ref="J26:AC26">J25/J9/12</f>
        <v>0.01482916666666667</v>
      </c>
      <c r="K26" s="52">
        <f t="shared" si="29"/>
        <v>0.014829166666666666</v>
      </c>
      <c r="L26" s="52">
        <f t="shared" si="29"/>
        <v>0.014829166666666671</v>
      </c>
      <c r="M26" s="53">
        <f t="shared" si="29"/>
        <v>0.0059316666666666676</v>
      </c>
      <c r="N26" s="52">
        <f t="shared" si="29"/>
        <v>0.014829166666666666</v>
      </c>
      <c r="O26" s="52">
        <f t="shared" si="29"/>
        <v>0.01482916666666667</v>
      </c>
      <c r="P26" s="52">
        <f t="shared" si="29"/>
        <v>0.01482916666666667</v>
      </c>
      <c r="Q26" s="53">
        <f t="shared" si="29"/>
        <v>0.0059316666666666676</v>
      </c>
      <c r="R26" s="52">
        <f t="shared" si="29"/>
        <v>0.01482916666666667</v>
      </c>
      <c r="S26" s="52">
        <f t="shared" si="29"/>
        <v>0.01482916666666667</v>
      </c>
      <c r="T26" s="52">
        <f t="shared" si="29"/>
        <v>0.01482916666666667</v>
      </c>
      <c r="U26" s="53">
        <f t="shared" si="29"/>
        <v>0.0059316666666666676</v>
      </c>
      <c r="V26" s="52">
        <f t="shared" si="29"/>
        <v>0.014829166666666666</v>
      </c>
      <c r="W26" s="52">
        <f t="shared" si="29"/>
        <v>0.01482916666666667</v>
      </c>
      <c r="X26" s="52">
        <f t="shared" si="29"/>
        <v>0.01482916666666667</v>
      </c>
      <c r="Y26" s="53">
        <f t="shared" si="29"/>
        <v>0.0059316666666666676</v>
      </c>
      <c r="Z26" s="52">
        <f t="shared" si="29"/>
        <v>0.01482916666666667</v>
      </c>
      <c r="AA26" s="52">
        <f t="shared" si="29"/>
        <v>0.01482916666666667</v>
      </c>
      <c r="AB26" s="52">
        <f t="shared" si="29"/>
        <v>0.014829166666666666</v>
      </c>
      <c r="AC26" s="53">
        <f t="shared" si="29"/>
        <v>0.0059316666666666676</v>
      </c>
      <c r="AD26" s="52">
        <f aca="true" t="shared" si="30" ref="AD26:BP26">AD25/AD9/12</f>
        <v>0.01482916666666667</v>
      </c>
      <c r="AE26" s="52">
        <f t="shared" si="30"/>
        <v>0.01482916666666667</v>
      </c>
      <c r="AF26" s="52">
        <f t="shared" si="30"/>
        <v>0.01482916666666667</v>
      </c>
      <c r="AG26" s="53">
        <f t="shared" si="30"/>
        <v>0.0059316666666666676</v>
      </c>
      <c r="AH26" s="52">
        <f t="shared" si="30"/>
        <v>0.01482916666666667</v>
      </c>
      <c r="AI26" s="52">
        <f t="shared" si="30"/>
        <v>0.014829166666666666</v>
      </c>
      <c r="AJ26" s="52">
        <f t="shared" si="30"/>
        <v>0.014829166666666666</v>
      </c>
      <c r="AK26" s="53">
        <f t="shared" si="30"/>
        <v>0.005931666666666668</v>
      </c>
      <c r="AL26" s="52">
        <f t="shared" si="30"/>
        <v>0.01482916666666667</v>
      </c>
      <c r="AM26" s="52">
        <f t="shared" si="30"/>
        <v>0.01482916666666667</v>
      </c>
      <c r="AN26" s="52">
        <f t="shared" si="30"/>
        <v>0.01482916666666667</v>
      </c>
      <c r="AO26" s="53">
        <f t="shared" si="30"/>
        <v>0.005931666666666668</v>
      </c>
      <c r="AP26" s="52">
        <f t="shared" si="30"/>
        <v>0.014829166666666666</v>
      </c>
      <c r="AQ26" s="52">
        <f t="shared" si="30"/>
        <v>0.01482916666666667</v>
      </c>
      <c r="AR26" s="52">
        <f t="shared" si="30"/>
        <v>0.014829166666666671</v>
      </c>
      <c r="AS26" s="53">
        <f t="shared" si="30"/>
        <v>0.0059316666666666676</v>
      </c>
      <c r="AT26" s="52">
        <f t="shared" si="30"/>
        <v>0.014829166666666666</v>
      </c>
      <c r="AU26" s="52">
        <f t="shared" si="30"/>
        <v>0.01482916666666667</v>
      </c>
      <c r="AV26" s="52">
        <f t="shared" si="30"/>
        <v>0.014829166666666666</v>
      </c>
      <c r="AW26" s="53">
        <f t="shared" si="30"/>
        <v>0.0059316666666666676</v>
      </c>
      <c r="AX26" s="52">
        <f t="shared" si="30"/>
        <v>0.01482916666666667</v>
      </c>
      <c r="AY26" s="52">
        <f t="shared" si="30"/>
        <v>0.014829166666666671</v>
      </c>
      <c r="AZ26" s="52">
        <f t="shared" si="30"/>
        <v>0.01482916666666667</v>
      </c>
      <c r="BA26" s="52">
        <f t="shared" si="30"/>
        <v>0.01482916666666667</v>
      </c>
      <c r="BB26" s="52">
        <f t="shared" si="30"/>
        <v>0.014829166666666671</v>
      </c>
      <c r="BC26" s="52">
        <f t="shared" si="30"/>
        <v>0.01482916666666667</v>
      </c>
      <c r="BD26" s="53">
        <f t="shared" si="30"/>
        <v>0.0059316666666666676</v>
      </c>
      <c r="BE26" s="52">
        <f t="shared" si="30"/>
        <v>0.01482916666666667</v>
      </c>
      <c r="BF26" s="52">
        <f t="shared" si="30"/>
        <v>0.01482916666666667</v>
      </c>
      <c r="BG26" s="52">
        <f t="shared" si="30"/>
        <v>0.014829166666666666</v>
      </c>
      <c r="BH26" s="53">
        <f t="shared" si="30"/>
        <v>0.0059316666666666676</v>
      </c>
      <c r="BI26" s="52">
        <f t="shared" si="30"/>
        <v>0.014829166666666666</v>
      </c>
      <c r="BJ26" s="52">
        <f t="shared" si="30"/>
        <v>0.01482916666666667</v>
      </c>
      <c r="BK26" s="52">
        <f t="shared" si="30"/>
        <v>0.01482916666666667</v>
      </c>
      <c r="BL26" s="53">
        <f t="shared" si="30"/>
        <v>0.0059316666666666676</v>
      </c>
      <c r="BM26" s="52">
        <f t="shared" si="30"/>
        <v>0.01482916666666667</v>
      </c>
      <c r="BN26" s="52">
        <f t="shared" si="30"/>
        <v>0.01482916666666667</v>
      </c>
      <c r="BO26" s="52">
        <f t="shared" si="30"/>
        <v>0.01482916666666667</v>
      </c>
      <c r="BP26" s="52">
        <f t="shared" si="30"/>
        <v>0.01482916666666667</v>
      </c>
      <c r="BQ26" s="52">
        <f>BQ25/BQ9/12</f>
        <v>0.01482916666666667</v>
      </c>
      <c r="BR26" s="52">
        <f>BR25/BR9/12</f>
        <v>0.01482916666666667</v>
      </c>
    </row>
    <row r="27" spans="1:70" ht="18" customHeight="1" thickBot="1">
      <c r="A27" s="76"/>
      <c r="B27" s="32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4" t="s">
        <v>14</v>
      </c>
      <c r="J27" s="33" t="s">
        <v>14</v>
      </c>
      <c r="K27" s="33" t="s">
        <v>14</v>
      </c>
      <c r="L27" s="33" t="s">
        <v>14</v>
      </c>
      <c r="M27" s="34" t="s">
        <v>14</v>
      </c>
      <c r="N27" s="33" t="s">
        <v>14</v>
      </c>
      <c r="O27" s="33" t="s">
        <v>14</v>
      </c>
      <c r="P27" s="33" t="s">
        <v>14</v>
      </c>
      <c r="Q27" s="34" t="s">
        <v>14</v>
      </c>
      <c r="R27" s="33" t="s">
        <v>14</v>
      </c>
      <c r="S27" s="33" t="s">
        <v>14</v>
      </c>
      <c r="T27" s="33" t="s">
        <v>14</v>
      </c>
      <c r="U27" s="34" t="s">
        <v>14</v>
      </c>
      <c r="V27" s="33" t="s">
        <v>14</v>
      </c>
      <c r="W27" s="33" t="s">
        <v>14</v>
      </c>
      <c r="X27" s="33" t="s">
        <v>14</v>
      </c>
      <c r="Y27" s="34" t="s">
        <v>14</v>
      </c>
      <c r="Z27" s="33" t="s">
        <v>14</v>
      </c>
      <c r="AA27" s="33" t="s">
        <v>14</v>
      </c>
      <c r="AB27" s="33" t="s">
        <v>14</v>
      </c>
      <c r="AC27" s="34" t="s">
        <v>14</v>
      </c>
      <c r="AD27" s="33" t="s">
        <v>14</v>
      </c>
      <c r="AE27" s="33" t="s">
        <v>14</v>
      </c>
      <c r="AF27" s="33" t="s">
        <v>14</v>
      </c>
      <c r="AG27" s="34" t="s">
        <v>14</v>
      </c>
      <c r="AH27" s="33" t="s">
        <v>14</v>
      </c>
      <c r="AI27" s="33" t="s">
        <v>14</v>
      </c>
      <c r="AJ27" s="33" t="s">
        <v>14</v>
      </c>
      <c r="AK27" s="34" t="s">
        <v>14</v>
      </c>
      <c r="AL27" s="33" t="s">
        <v>14</v>
      </c>
      <c r="AM27" s="33" t="s">
        <v>14</v>
      </c>
      <c r="AN27" s="33" t="s">
        <v>14</v>
      </c>
      <c r="AO27" s="34" t="s">
        <v>14</v>
      </c>
      <c r="AP27" s="33" t="s">
        <v>14</v>
      </c>
      <c r="AQ27" s="33" t="s">
        <v>14</v>
      </c>
      <c r="AR27" s="33" t="s">
        <v>14</v>
      </c>
      <c r="AS27" s="34" t="s">
        <v>14</v>
      </c>
      <c r="AT27" s="33" t="s">
        <v>14</v>
      </c>
      <c r="AU27" s="33" t="s">
        <v>14</v>
      </c>
      <c r="AV27" s="33" t="s">
        <v>14</v>
      </c>
      <c r="AW27" s="34" t="s">
        <v>14</v>
      </c>
      <c r="AX27" s="33" t="s">
        <v>14</v>
      </c>
      <c r="AY27" s="33" t="s">
        <v>14</v>
      </c>
      <c r="AZ27" s="33" t="s">
        <v>14</v>
      </c>
      <c r="BA27" s="33" t="s">
        <v>14</v>
      </c>
      <c r="BB27" s="33" t="s">
        <v>14</v>
      </c>
      <c r="BC27" s="33" t="s">
        <v>14</v>
      </c>
      <c r="BD27" s="34" t="s">
        <v>14</v>
      </c>
      <c r="BE27" s="33" t="s">
        <v>14</v>
      </c>
      <c r="BF27" s="33" t="s">
        <v>14</v>
      </c>
      <c r="BG27" s="33" t="s">
        <v>14</v>
      </c>
      <c r="BH27" s="34" t="s">
        <v>14</v>
      </c>
      <c r="BI27" s="33" t="s">
        <v>14</v>
      </c>
      <c r="BJ27" s="33" t="s">
        <v>14</v>
      </c>
      <c r="BK27" s="33" t="s">
        <v>14</v>
      </c>
      <c r="BL27" s="34" t="s">
        <v>14</v>
      </c>
      <c r="BM27" s="33" t="s">
        <v>14</v>
      </c>
      <c r="BN27" s="33" t="s">
        <v>14</v>
      </c>
      <c r="BO27" s="33" t="s">
        <v>14</v>
      </c>
      <c r="BP27" s="33" t="s">
        <v>14</v>
      </c>
      <c r="BQ27" s="33" t="s">
        <v>14</v>
      </c>
      <c r="BR27" s="33" t="s">
        <v>14</v>
      </c>
    </row>
    <row r="28" spans="1:70" ht="13.5" thickTop="1">
      <c r="A28" s="74" t="s">
        <v>20</v>
      </c>
      <c r="B28" s="24" t="s">
        <v>5</v>
      </c>
      <c r="C28" s="50">
        <f>C10*0.48%</f>
        <v>1.94688</v>
      </c>
      <c r="D28" s="50">
        <f>D10*0.48%</f>
        <v>1.9761599999999997</v>
      </c>
      <c r="E28" s="50">
        <f>E9*0.48%</f>
        <v>2.1235199999999996</v>
      </c>
      <c r="F28" s="50">
        <f>F10*0.48%</f>
        <v>2.7134399999999994</v>
      </c>
      <c r="G28" s="50">
        <f>G9*0.48%</f>
        <v>2.26272</v>
      </c>
      <c r="H28" s="50">
        <f>H9*0.48%</f>
        <v>1.9411199999999997</v>
      </c>
      <c r="I28" s="51">
        <f>I10*0.1%</f>
        <v>0.7115</v>
      </c>
      <c r="J28" s="50">
        <f>J10*0.48%</f>
        <v>1.6108799999999999</v>
      </c>
      <c r="K28" s="50">
        <f>K9*0.48%</f>
        <v>2.7806399999999996</v>
      </c>
      <c r="L28" s="50">
        <f>L9*0.48%</f>
        <v>0.6364799999999999</v>
      </c>
      <c r="M28" s="51">
        <f>M10*0.1%</f>
        <v>0.1891</v>
      </c>
      <c r="N28" s="50">
        <f>N10*0.48%</f>
        <v>2.6044799999999997</v>
      </c>
      <c r="O28" s="50">
        <f>O9*0.48%</f>
        <v>2.77536</v>
      </c>
      <c r="P28" s="50">
        <f>P9*0.48%</f>
        <v>2.03136</v>
      </c>
      <c r="Q28" s="51">
        <f>Q10*0.1%</f>
        <v>0.5184</v>
      </c>
      <c r="R28" s="50">
        <f>R10*0.48%</f>
        <v>2.9088</v>
      </c>
      <c r="S28" s="50">
        <f>S9*0.48%</f>
        <v>2.9414399999999996</v>
      </c>
      <c r="T28" s="50">
        <f>T9*0.48%</f>
        <v>2.87136</v>
      </c>
      <c r="U28" s="51">
        <f>U10*0.1%</f>
        <v>0.5555</v>
      </c>
      <c r="V28" s="50">
        <f>V10*0.48%</f>
        <v>3.5256</v>
      </c>
      <c r="W28" s="50">
        <f>W9*0.48%</f>
        <v>2.7695999999999996</v>
      </c>
      <c r="X28" s="50">
        <f>X9*0.48%</f>
        <v>2.7192</v>
      </c>
      <c r="Y28" s="51">
        <f>Y10*0.1%</f>
        <v>0.7367</v>
      </c>
      <c r="Z28" s="50">
        <f>Z10*0.48%</f>
        <v>3.21888</v>
      </c>
      <c r="AA28" s="50">
        <f>AA9*0.48%</f>
        <v>0.9772799999999999</v>
      </c>
      <c r="AB28" s="50">
        <f>AB9*0.48%</f>
        <v>2.8627199999999995</v>
      </c>
      <c r="AC28" s="51">
        <f>AC10*0.1%</f>
        <v>0.6337999999999999</v>
      </c>
      <c r="AD28" s="50">
        <f>AD10*0.48%</f>
        <v>2.2833599999999996</v>
      </c>
      <c r="AE28" s="50">
        <f>AE9*0.48%</f>
        <v>1.8705599999999998</v>
      </c>
      <c r="AF28" s="50">
        <f>AF9*0.48%</f>
        <v>1.7491199999999998</v>
      </c>
      <c r="AG28" s="51">
        <f>AG10*0.1%</f>
        <v>0.2046</v>
      </c>
      <c r="AH28" s="50">
        <f>AH10*0.48%</f>
        <v>2.8540799999999997</v>
      </c>
      <c r="AI28" s="50">
        <f>AI9*0.48%</f>
        <v>2.6039999999999996</v>
      </c>
      <c r="AJ28" s="50">
        <f>AJ9*0.48%</f>
        <v>3.04896</v>
      </c>
      <c r="AK28" s="51">
        <f>AK10*0.1%</f>
        <v>0.1705</v>
      </c>
      <c r="AL28" s="50">
        <f>AL10*0.48%</f>
        <v>5.62752</v>
      </c>
      <c r="AM28" s="50">
        <f>AM9*0.48%</f>
        <v>2.6812799999999997</v>
      </c>
      <c r="AN28" s="50">
        <f>AN9*0.48%</f>
        <v>2.76096</v>
      </c>
      <c r="AO28" s="51">
        <f>AO10*0.1%</f>
        <v>0.5707000000000001</v>
      </c>
      <c r="AP28" s="50">
        <f>AP10*0.48%</f>
        <v>2.74416</v>
      </c>
      <c r="AQ28" s="50">
        <f>AQ9*0.48%</f>
        <v>2.69568</v>
      </c>
      <c r="AR28" s="50">
        <f>AR9*0.48%</f>
        <v>2.8051199999999996</v>
      </c>
      <c r="AS28" s="51">
        <f>AS10*0.1%</f>
        <v>0.5986</v>
      </c>
      <c r="AT28" s="50">
        <f>AT10*0.48%</f>
        <v>2.9255999999999998</v>
      </c>
      <c r="AU28" s="50">
        <f>AU9*0.48%</f>
        <v>2.62368</v>
      </c>
      <c r="AV28" s="50">
        <f>AV9*0.48%</f>
        <v>2.5631999999999997</v>
      </c>
      <c r="AW28" s="51">
        <f>AW10*0.1%</f>
        <v>0.4925</v>
      </c>
      <c r="AX28" s="50">
        <f>AX10*0.48%</f>
        <v>2.8367999999999998</v>
      </c>
      <c r="AY28" s="50">
        <f>AY9*0.48%</f>
        <v>2.9030399999999994</v>
      </c>
      <c r="AZ28" s="50">
        <f>AZ9*0.48%</f>
        <v>2.8910399999999994</v>
      </c>
      <c r="BA28" s="50">
        <f>BA10*0.48%</f>
        <v>2.8766399999999996</v>
      </c>
      <c r="BB28" s="50">
        <f>BB9*0.48%</f>
        <v>2.5728</v>
      </c>
      <c r="BC28" s="50">
        <f>BC9*0.48%</f>
        <v>3.5471999999999997</v>
      </c>
      <c r="BD28" s="51">
        <f>BD10*0.1%</f>
        <v>0.5919</v>
      </c>
      <c r="BE28" s="50">
        <f>BE10*0.48%</f>
        <v>2.59488</v>
      </c>
      <c r="BF28" s="50">
        <f>BF9*0.48%</f>
        <v>0.8836799999999999</v>
      </c>
      <c r="BG28" s="50">
        <f>BG9*0.48%</f>
        <v>2.7542399999999994</v>
      </c>
      <c r="BH28" s="51">
        <f>BH10*0.1%</f>
        <v>0.5535</v>
      </c>
      <c r="BI28" s="50">
        <f>BI10*0.48%</f>
        <v>2.2872</v>
      </c>
      <c r="BJ28" s="50">
        <f>BJ9*0.48%</f>
        <v>3.15408</v>
      </c>
      <c r="BK28" s="50">
        <f>BK9*0.48%</f>
        <v>2.27424</v>
      </c>
      <c r="BL28" s="51">
        <f>BL10*0.1%</f>
        <v>0.8482999999999999</v>
      </c>
      <c r="BM28" s="50">
        <f>BM10*0.48%</f>
        <v>3.89616</v>
      </c>
      <c r="BN28" s="50">
        <f>BN9*0.48%</f>
        <v>3.43728</v>
      </c>
      <c r="BO28" s="50">
        <f>BO9*0.48%</f>
        <v>2.76672</v>
      </c>
      <c r="BP28" s="50">
        <f>BP10*0.48%</f>
        <v>2.9275199999999995</v>
      </c>
      <c r="BQ28" s="50">
        <f>BQ9*0.48%</f>
        <v>2.8094399999999995</v>
      </c>
      <c r="BR28" s="50">
        <f>BR9*0.48%</f>
        <v>2.82528</v>
      </c>
    </row>
    <row r="29" spans="1:70" ht="15" customHeight="1">
      <c r="A29" s="75"/>
      <c r="B29" s="27" t="s">
        <v>13</v>
      </c>
      <c r="C29" s="52">
        <f aca="true" t="shared" si="31" ref="C29:I29">45.32*C28</f>
        <v>88.2326016</v>
      </c>
      <c r="D29" s="52">
        <f t="shared" si="31"/>
        <v>89.5595712</v>
      </c>
      <c r="E29" s="52">
        <f t="shared" si="31"/>
        <v>96.23792639999998</v>
      </c>
      <c r="F29" s="52">
        <f t="shared" si="31"/>
        <v>122.97310079999997</v>
      </c>
      <c r="G29" s="52">
        <f t="shared" si="31"/>
        <v>102.54647039999999</v>
      </c>
      <c r="H29" s="52">
        <f t="shared" si="31"/>
        <v>87.97155839999999</v>
      </c>
      <c r="I29" s="53">
        <f t="shared" si="31"/>
        <v>32.24518</v>
      </c>
      <c r="J29" s="52">
        <f aca="true" t="shared" si="32" ref="J29:AC29">45.32*J28</f>
        <v>73.0050816</v>
      </c>
      <c r="K29" s="52">
        <f t="shared" si="32"/>
        <v>126.01860479999998</v>
      </c>
      <c r="L29" s="52">
        <f t="shared" si="32"/>
        <v>28.8452736</v>
      </c>
      <c r="M29" s="53">
        <f t="shared" si="32"/>
        <v>8.570012</v>
      </c>
      <c r="N29" s="52">
        <f t="shared" si="32"/>
        <v>118.03503359999999</v>
      </c>
      <c r="O29" s="52">
        <f t="shared" si="32"/>
        <v>125.7793152</v>
      </c>
      <c r="P29" s="52">
        <f t="shared" si="32"/>
        <v>92.0612352</v>
      </c>
      <c r="Q29" s="53">
        <f t="shared" si="32"/>
        <v>23.493888</v>
      </c>
      <c r="R29" s="52">
        <f t="shared" si="32"/>
        <v>131.82681599999998</v>
      </c>
      <c r="S29" s="52">
        <f t="shared" si="32"/>
        <v>133.30606079999998</v>
      </c>
      <c r="T29" s="52">
        <f t="shared" si="32"/>
        <v>130.1300352</v>
      </c>
      <c r="U29" s="53">
        <f t="shared" si="32"/>
        <v>25.17526</v>
      </c>
      <c r="V29" s="52">
        <f t="shared" si="32"/>
        <v>159.780192</v>
      </c>
      <c r="W29" s="52">
        <f t="shared" si="32"/>
        <v>125.51827199999998</v>
      </c>
      <c r="X29" s="52">
        <f t="shared" si="32"/>
        <v>123.234144</v>
      </c>
      <c r="Y29" s="53">
        <f t="shared" si="32"/>
        <v>33.387244</v>
      </c>
      <c r="Z29" s="52">
        <f t="shared" si="32"/>
        <v>145.87964159999999</v>
      </c>
      <c r="AA29" s="52">
        <f t="shared" si="32"/>
        <v>44.2903296</v>
      </c>
      <c r="AB29" s="52">
        <f t="shared" si="32"/>
        <v>129.73847039999998</v>
      </c>
      <c r="AC29" s="53">
        <f t="shared" si="32"/>
        <v>28.723815999999996</v>
      </c>
      <c r="AD29" s="52">
        <f aca="true" t="shared" si="33" ref="AD29:BP29">45.32*AD28</f>
        <v>103.48187519999998</v>
      </c>
      <c r="AE29" s="52">
        <f t="shared" si="33"/>
        <v>84.77377919999999</v>
      </c>
      <c r="AF29" s="52">
        <f t="shared" si="33"/>
        <v>79.27011839999999</v>
      </c>
      <c r="AG29" s="53">
        <f t="shared" si="33"/>
        <v>9.272472</v>
      </c>
      <c r="AH29" s="52">
        <f t="shared" si="33"/>
        <v>129.34690559999999</v>
      </c>
      <c r="AI29" s="52">
        <f t="shared" si="33"/>
        <v>118.01327999999998</v>
      </c>
      <c r="AJ29" s="52">
        <f t="shared" si="33"/>
        <v>138.1788672</v>
      </c>
      <c r="AK29" s="53">
        <f t="shared" si="33"/>
        <v>7.727060000000001</v>
      </c>
      <c r="AL29" s="52">
        <f t="shared" si="33"/>
        <v>255.03920639999998</v>
      </c>
      <c r="AM29" s="52">
        <f t="shared" si="33"/>
        <v>121.51560959999999</v>
      </c>
      <c r="AN29" s="52">
        <f t="shared" si="33"/>
        <v>125.1267072</v>
      </c>
      <c r="AO29" s="53">
        <f t="shared" si="33"/>
        <v>25.864124000000004</v>
      </c>
      <c r="AP29" s="52">
        <f t="shared" si="33"/>
        <v>124.3653312</v>
      </c>
      <c r="AQ29" s="52">
        <f t="shared" si="33"/>
        <v>122.16821759999999</v>
      </c>
      <c r="AR29" s="52">
        <f t="shared" si="33"/>
        <v>127.12803839999998</v>
      </c>
      <c r="AS29" s="53">
        <f t="shared" si="33"/>
        <v>27.128552000000003</v>
      </c>
      <c r="AT29" s="52">
        <f t="shared" si="33"/>
        <v>132.588192</v>
      </c>
      <c r="AU29" s="52">
        <f t="shared" si="33"/>
        <v>118.90517759999999</v>
      </c>
      <c r="AV29" s="52">
        <f t="shared" si="33"/>
        <v>116.16422399999999</v>
      </c>
      <c r="AW29" s="53">
        <f t="shared" si="33"/>
        <v>22.3201</v>
      </c>
      <c r="AX29" s="52">
        <f t="shared" si="33"/>
        <v>128.563776</v>
      </c>
      <c r="AY29" s="52">
        <f t="shared" si="33"/>
        <v>131.56577279999996</v>
      </c>
      <c r="AZ29" s="52">
        <f t="shared" si="33"/>
        <v>131.02193279999997</v>
      </c>
      <c r="BA29" s="52">
        <f t="shared" si="33"/>
        <v>130.3693248</v>
      </c>
      <c r="BB29" s="52">
        <f t="shared" si="33"/>
        <v>116.599296</v>
      </c>
      <c r="BC29" s="52">
        <f t="shared" si="33"/>
        <v>160.75910399999998</v>
      </c>
      <c r="BD29" s="53">
        <f t="shared" si="33"/>
        <v>26.824908</v>
      </c>
      <c r="BE29" s="52">
        <f t="shared" si="33"/>
        <v>117.5999616</v>
      </c>
      <c r="BF29" s="52">
        <f t="shared" si="33"/>
        <v>40.048377599999995</v>
      </c>
      <c r="BG29" s="52">
        <f t="shared" si="33"/>
        <v>124.82215679999997</v>
      </c>
      <c r="BH29" s="53">
        <f t="shared" si="33"/>
        <v>25.08462</v>
      </c>
      <c r="BI29" s="52">
        <f t="shared" si="33"/>
        <v>103.65590399999999</v>
      </c>
      <c r="BJ29" s="52">
        <f t="shared" si="33"/>
        <v>142.9429056</v>
      </c>
      <c r="BK29" s="52">
        <f t="shared" si="33"/>
        <v>103.0685568</v>
      </c>
      <c r="BL29" s="53">
        <f t="shared" si="33"/>
        <v>38.444956</v>
      </c>
      <c r="BM29" s="52">
        <f t="shared" si="33"/>
        <v>176.57397120000002</v>
      </c>
      <c r="BN29" s="52">
        <f t="shared" si="33"/>
        <v>155.7775296</v>
      </c>
      <c r="BO29" s="52">
        <f t="shared" si="33"/>
        <v>125.38775039999999</v>
      </c>
      <c r="BP29" s="52">
        <f t="shared" si="33"/>
        <v>132.67520639999998</v>
      </c>
      <c r="BQ29" s="52">
        <f>45.32*BQ28</f>
        <v>127.32382079999998</v>
      </c>
      <c r="BR29" s="52">
        <f>45.32*BR28</f>
        <v>128.04168959999998</v>
      </c>
    </row>
    <row r="30" spans="1:70" ht="17.25" customHeight="1">
      <c r="A30" s="75"/>
      <c r="B30" s="27" t="s">
        <v>2</v>
      </c>
      <c r="C30" s="52">
        <f aca="true" t="shared" si="34" ref="C30:I30">C29/C9/12</f>
        <v>0.018128</v>
      </c>
      <c r="D30" s="52">
        <f t="shared" si="34"/>
        <v>0.018128</v>
      </c>
      <c r="E30" s="52">
        <f t="shared" si="34"/>
        <v>0.018127999999999995</v>
      </c>
      <c r="F30" s="52">
        <f t="shared" si="34"/>
        <v>0.018127999999999995</v>
      </c>
      <c r="G30" s="52">
        <f t="shared" si="34"/>
        <v>0.018128</v>
      </c>
      <c r="H30" s="52">
        <f t="shared" si="34"/>
        <v>0.018128</v>
      </c>
      <c r="I30" s="53">
        <f t="shared" si="34"/>
        <v>0.0037766666666666665</v>
      </c>
      <c r="J30" s="52">
        <f aca="true" t="shared" si="35" ref="J30:AC30">J29/J9/12</f>
        <v>0.018128</v>
      </c>
      <c r="K30" s="52">
        <f t="shared" si="35"/>
        <v>0.018128</v>
      </c>
      <c r="L30" s="52">
        <f t="shared" si="35"/>
        <v>0.018128000000000002</v>
      </c>
      <c r="M30" s="53">
        <f t="shared" si="35"/>
        <v>0.0037766666666666665</v>
      </c>
      <c r="N30" s="52">
        <f t="shared" si="35"/>
        <v>0.018128</v>
      </c>
      <c r="O30" s="52">
        <f t="shared" si="35"/>
        <v>0.018128</v>
      </c>
      <c r="P30" s="52">
        <f t="shared" si="35"/>
        <v>0.018128000000000002</v>
      </c>
      <c r="Q30" s="53">
        <f t="shared" si="35"/>
        <v>0.0037766666666666665</v>
      </c>
      <c r="R30" s="52">
        <f t="shared" si="35"/>
        <v>0.018128</v>
      </c>
      <c r="S30" s="52">
        <f t="shared" si="35"/>
        <v>0.018128</v>
      </c>
      <c r="T30" s="52">
        <f t="shared" si="35"/>
        <v>0.018128000000000002</v>
      </c>
      <c r="U30" s="53">
        <f t="shared" si="35"/>
        <v>0.0037766666666666673</v>
      </c>
      <c r="V30" s="52">
        <f t="shared" si="35"/>
        <v>0.018128000000000002</v>
      </c>
      <c r="W30" s="52">
        <f t="shared" si="35"/>
        <v>0.018128</v>
      </c>
      <c r="X30" s="52">
        <f t="shared" si="35"/>
        <v>0.018128000000000002</v>
      </c>
      <c r="Y30" s="53">
        <f t="shared" si="35"/>
        <v>0.0037766666666666665</v>
      </c>
      <c r="Z30" s="52">
        <f t="shared" si="35"/>
        <v>0.018128</v>
      </c>
      <c r="AA30" s="52">
        <f t="shared" si="35"/>
        <v>0.018128000000000002</v>
      </c>
      <c r="AB30" s="52">
        <f t="shared" si="35"/>
        <v>0.018128</v>
      </c>
      <c r="AC30" s="53">
        <f t="shared" si="35"/>
        <v>0.0037766666666666665</v>
      </c>
      <c r="AD30" s="52">
        <f aca="true" t="shared" si="36" ref="AD30:BP30">AD29/AD9/12</f>
        <v>0.018127999999999995</v>
      </c>
      <c r="AE30" s="52">
        <f t="shared" si="36"/>
        <v>0.018128</v>
      </c>
      <c r="AF30" s="52">
        <f t="shared" si="36"/>
        <v>0.018128</v>
      </c>
      <c r="AG30" s="53">
        <f t="shared" si="36"/>
        <v>0.0037766666666666673</v>
      </c>
      <c r="AH30" s="52">
        <f t="shared" si="36"/>
        <v>0.018128</v>
      </c>
      <c r="AI30" s="52">
        <f t="shared" si="36"/>
        <v>0.018127999999999995</v>
      </c>
      <c r="AJ30" s="52">
        <f t="shared" si="36"/>
        <v>0.018128000000000002</v>
      </c>
      <c r="AK30" s="53">
        <f t="shared" si="36"/>
        <v>0.0037766666666666673</v>
      </c>
      <c r="AL30" s="52">
        <f t="shared" si="36"/>
        <v>0.018128</v>
      </c>
      <c r="AM30" s="52">
        <f t="shared" si="36"/>
        <v>0.018128</v>
      </c>
      <c r="AN30" s="52">
        <f t="shared" si="36"/>
        <v>0.018128</v>
      </c>
      <c r="AO30" s="53">
        <f t="shared" si="36"/>
        <v>0.0037766666666666673</v>
      </c>
      <c r="AP30" s="52">
        <f t="shared" si="36"/>
        <v>0.018128</v>
      </c>
      <c r="AQ30" s="52">
        <f t="shared" si="36"/>
        <v>0.018128</v>
      </c>
      <c r="AR30" s="52">
        <f t="shared" si="36"/>
        <v>0.018128</v>
      </c>
      <c r="AS30" s="53">
        <f t="shared" si="36"/>
        <v>0.0037766666666666673</v>
      </c>
      <c r="AT30" s="52">
        <f t="shared" si="36"/>
        <v>0.018128</v>
      </c>
      <c r="AU30" s="52">
        <f t="shared" si="36"/>
        <v>0.018128</v>
      </c>
      <c r="AV30" s="52">
        <f t="shared" si="36"/>
        <v>0.018128</v>
      </c>
      <c r="AW30" s="53">
        <f t="shared" si="36"/>
        <v>0.0037766666666666665</v>
      </c>
      <c r="AX30" s="52">
        <f t="shared" si="36"/>
        <v>0.018128</v>
      </c>
      <c r="AY30" s="52">
        <f t="shared" si="36"/>
        <v>0.018127999999999995</v>
      </c>
      <c r="AZ30" s="52">
        <f t="shared" si="36"/>
        <v>0.018128</v>
      </c>
      <c r="BA30" s="52">
        <f t="shared" si="36"/>
        <v>0.018128000000000002</v>
      </c>
      <c r="BB30" s="52">
        <f t="shared" si="36"/>
        <v>0.018128</v>
      </c>
      <c r="BC30" s="52">
        <f t="shared" si="36"/>
        <v>0.018128</v>
      </c>
      <c r="BD30" s="53">
        <f t="shared" si="36"/>
        <v>0.0037766666666666673</v>
      </c>
      <c r="BE30" s="52">
        <f t="shared" si="36"/>
        <v>0.018128</v>
      </c>
      <c r="BF30" s="52">
        <f t="shared" si="36"/>
        <v>0.018128</v>
      </c>
      <c r="BG30" s="52">
        <f t="shared" si="36"/>
        <v>0.018128</v>
      </c>
      <c r="BH30" s="53">
        <f t="shared" si="36"/>
        <v>0.0037766666666666665</v>
      </c>
      <c r="BI30" s="52">
        <f t="shared" si="36"/>
        <v>0.018128</v>
      </c>
      <c r="BJ30" s="52">
        <f t="shared" si="36"/>
        <v>0.018128</v>
      </c>
      <c r="BK30" s="52">
        <f t="shared" si="36"/>
        <v>0.018128</v>
      </c>
      <c r="BL30" s="53">
        <f t="shared" si="36"/>
        <v>0.0037766666666666665</v>
      </c>
      <c r="BM30" s="52">
        <f t="shared" si="36"/>
        <v>0.018128000000000002</v>
      </c>
      <c r="BN30" s="52">
        <f t="shared" si="36"/>
        <v>0.018128000000000002</v>
      </c>
      <c r="BO30" s="52">
        <f t="shared" si="36"/>
        <v>0.018128</v>
      </c>
      <c r="BP30" s="52">
        <f t="shared" si="36"/>
        <v>0.018128</v>
      </c>
      <c r="BQ30" s="52">
        <f>BQ29/BQ9/12</f>
        <v>0.018128</v>
      </c>
      <c r="BR30" s="52">
        <f>BR29/BR9/12</f>
        <v>0.018127999999999995</v>
      </c>
    </row>
    <row r="31" spans="1:70" ht="15.75" customHeight="1" thickBot="1">
      <c r="A31" s="76"/>
      <c r="B31" s="32" t="s">
        <v>0</v>
      </c>
      <c r="C31" s="33" t="s">
        <v>14</v>
      </c>
      <c r="D31" s="33" t="s">
        <v>14</v>
      </c>
      <c r="E31" s="33" t="s">
        <v>14</v>
      </c>
      <c r="F31" s="33" t="s">
        <v>14</v>
      </c>
      <c r="G31" s="33" t="s">
        <v>14</v>
      </c>
      <c r="H31" s="33" t="s">
        <v>14</v>
      </c>
      <c r="I31" s="34" t="s">
        <v>14</v>
      </c>
      <c r="J31" s="33" t="s">
        <v>14</v>
      </c>
      <c r="K31" s="33" t="s">
        <v>14</v>
      </c>
      <c r="L31" s="33" t="s">
        <v>14</v>
      </c>
      <c r="M31" s="34" t="s">
        <v>14</v>
      </c>
      <c r="N31" s="33" t="s">
        <v>14</v>
      </c>
      <c r="O31" s="33" t="s">
        <v>14</v>
      </c>
      <c r="P31" s="33" t="s">
        <v>14</v>
      </c>
      <c r="Q31" s="34" t="s">
        <v>14</v>
      </c>
      <c r="R31" s="33" t="s">
        <v>14</v>
      </c>
      <c r="S31" s="33" t="s">
        <v>14</v>
      </c>
      <c r="T31" s="33" t="s">
        <v>14</v>
      </c>
      <c r="U31" s="34" t="s">
        <v>14</v>
      </c>
      <c r="V31" s="33" t="s">
        <v>14</v>
      </c>
      <c r="W31" s="33" t="s">
        <v>14</v>
      </c>
      <c r="X31" s="33" t="s">
        <v>14</v>
      </c>
      <c r="Y31" s="34" t="s">
        <v>14</v>
      </c>
      <c r="Z31" s="33" t="s">
        <v>14</v>
      </c>
      <c r="AA31" s="33" t="s">
        <v>14</v>
      </c>
      <c r="AB31" s="33" t="s">
        <v>14</v>
      </c>
      <c r="AC31" s="34" t="s">
        <v>14</v>
      </c>
      <c r="AD31" s="33" t="s">
        <v>14</v>
      </c>
      <c r="AE31" s="33" t="s">
        <v>14</v>
      </c>
      <c r="AF31" s="33" t="s">
        <v>14</v>
      </c>
      <c r="AG31" s="34" t="s">
        <v>14</v>
      </c>
      <c r="AH31" s="33" t="s">
        <v>14</v>
      </c>
      <c r="AI31" s="33" t="s">
        <v>14</v>
      </c>
      <c r="AJ31" s="33" t="s">
        <v>14</v>
      </c>
      <c r="AK31" s="34" t="s">
        <v>14</v>
      </c>
      <c r="AL31" s="33" t="s">
        <v>14</v>
      </c>
      <c r="AM31" s="33" t="s">
        <v>14</v>
      </c>
      <c r="AN31" s="33" t="s">
        <v>14</v>
      </c>
      <c r="AO31" s="34" t="s">
        <v>14</v>
      </c>
      <c r="AP31" s="33" t="s">
        <v>14</v>
      </c>
      <c r="AQ31" s="33" t="s">
        <v>14</v>
      </c>
      <c r="AR31" s="33" t="s">
        <v>14</v>
      </c>
      <c r="AS31" s="34" t="s">
        <v>14</v>
      </c>
      <c r="AT31" s="33" t="s">
        <v>14</v>
      </c>
      <c r="AU31" s="33" t="s">
        <v>14</v>
      </c>
      <c r="AV31" s="33" t="s">
        <v>14</v>
      </c>
      <c r="AW31" s="34" t="s">
        <v>14</v>
      </c>
      <c r="AX31" s="33" t="s">
        <v>14</v>
      </c>
      <c r="AY31" s="33" t="s">
        <v>14</v>
      </c>
      <c r="AZ31" s="33" t="s">
        <v>14</v>
      </c>
      <c r="BA31" s="33" t="s">
        <v>14</v>
      </c>
      <c r="BB31" s="33" t="s">
        <v>14</v>
      </c>
      <c r="BC31" s="33" t="s">
        <v>14</v>
      </c>
      <c r="BD31" s="34" t="s">
        <v>14</v>
      </c>
      <c r="BE31" s="33" t="s">
        <v>14</v>
      </c>
      <c r="BF31" s="33" t="s">
        <v>14</v>
      </c>
      <c r="BG31" s="33" t="s">
        <v>14</v>
      </c>
      <c r="BH31" s="34" t="s">
        <v>14</v>
      </c>
      <c r="BI31" s="33" t="s">
        <v>14</v>
      </c>
      <c r="BJ31" s="33" t="s">
        <v>14</v>
      </c>
      <c r="BK31" s="33" t="s">
        <v>14</v>
      </c>
      <c r="BL31" s="34" t="s">
        <v>14</v>
      </c>
      <c r="BM31" s="33" t="s">
        <v>14</v>
      </c>
      <c r="BN31" s="33" t="s">
        <v>14</v>
      </c>
      <c r="BO31" s="33" t="s">
        <v>14</v>
      </c>
      <c r="BP31" s="33" t="s">
        <v>14</v>
      </c>
      <c r="BQ31" s="33" t="s">
        <v>14</v>
      </c>
      <c r="BR31" s="33" t="s">
        <v>14</v>
      </c>
    </row>
    <row r="32" spans="1:70" ht="12.75" customHeight="1" thickTop="1">
      <c r="A32" s="70" t="s">
        <v>21</v>
      </c>
      <c r="B32" s="54" t="s">
        <v>15</v>
      </c>
      <c r="C32" s="55">
        <v>18</v>
      </c>
      <c r="D32" s="55">
        <v>18</v>
      </c>
      <c r="E32" s="50">
        <v>14</v>
      </c>
      <c r="F32" s="55">
        <v>16</v>
      </c>
      <c r="G32" s="50">
        <v>12</v>
      </c>
      <c r="H32" s="50">
        <v>13</v>
      </c>
      <c r="I32" s="56">
        <v>24</v>
      </c>
      <c r="J32" s="55">
        <v>10</v>
      </c>
      <c r="K32" s="50">
        <v>16</v>
      </c>
      <c r="L32" s="50">
        <v>4</v>
      </c>
      <c r="M32" s="56">
        <v>4</v>
      </c>
      <c r="N32" s="55">
        <v>16</v>
      </c>
      <c r="O32" s="50">
        <v>18</v>
      </c>
      <c r="P32" s="50">
        <v>0</v>
      </c>
      <c r="Q32" s="56">
        <v>0</v>
      </c>
      <c r="R32" s="55">
        <v>0</v>
      </c>
      <c r="S32" s="50">
        <v>0</v>
      </c>
      <c r="T32" s="50">
        <v>0</v>
      </c>
      <c r="U32" s="56">
        <v>0</v>
      </c>
      <c r="V32" s="55">
        <v>0</v>
      </c>
      <c r="W32" s="50">
        <v>0</v>
      </c>
      <c r="X32" s="50">
        <v>0</v>
      </c>
      <c r="Y32" s="56">
        <v>0</v>
      </c>
      <c r="Z32" s="55">
        <v>0</v>
      </c>
      <c r="AA32" s="50">
        <v>0</v>
      </c>
      <c r="AB32" s="50">
        <v>0</v>
      </c>
      <c r="AC32" s="56">
        <v>0</v>
      </c>
      <c r="AD32" s="55">
        <v>0</v>
      </c>
      <c r="AE32" s="50">
        <v>0</v>
      </c>
      <c r="AF32" s="50">
        <v>0</v>
      </c>
      <c r="AG32" s="56">
        <v>5</v>
      </c>
      <c r="AH32" s="55">
        <v>15</v>
      </c>
      <c r="AI32" s="50">
        <v>15</v>
      </c>
      <c r="AJ32" s="50">
        <v>17</v>
      </c>
      <c r="AK32" s="56">
        <v>5</v>
      </c>
      <c r="AL32" s="55">
        <v>16</v>
      </c>
      <c r="AM32" s="50">
        <v>11</v>
      </c>
      <c r="AN32" s="50">
        <v>0</v>
      </c>
      <c r="AO32" s="56">
        <v>0</v>
      </c>
      <c r="AP32" s="55">
        <v>0</v>
      </c>
      <c r="AQ32" s="50">
        <v>0</v>
      </c>
      <c r="AR32" s="50">
        <v>0</v>
      </c>
      <c r="AS32" s="56">
        <v>0</v>
      </c>
      <c r="AT32" s="55">
        <v>0</v>
      </c>
      <c r="AU32" s="50">
        <v>0</v>
      </c>
      <c r="AV32" s="50">
        <v>16</v>
      </c>
      <c r="AW32" s="56">
        <v>15</v>
      </c>
      <c r="AX32" s="55">
        <v>10</v>
      </c>
      <c r="AY32" s="50">
        <v>15</v>
      </c>
      <c r="AZ32" s="50">
        <v>16</v>
      </c>
      <c r="BA32" s="55">
        <v>16</v>
      </c>
      <c r="BB32" s="50">
        <v>16</v>
      </c>
      <c r="BC32" s="50">
        <v>12</v>
      </c>
      <c r="BD32" s="56">
        <v>9</v>
      </c>
      <c r="BE32" s="55">
        <v>32</v>
      </c>
      <c r="BF32" s="50">
        <v>5</v>
      </c>
      <c r="BG32" s="50">
        <v>16</v>
      </c>
      <c r="BH32" s="56">
        <v>16</v>
      </c>
      <c r="BI32" s="55">
        <v>11</v>
      </c>
      <c r="BJ32" s="50">
        <v>18</v>
      </c>
      <c r="BK32" s="50">
        <v>12</v>
      </c>
      <c r="BL32" s="56">
        <v>24</v>
      </c>
      <c r="BM32" s="55">
        <v>16</v>
      </c>
      <c r="BN32" s="50">
        <v>18</v>
      </c>
      <c r="BO32" s="50">
        <v>14</v>
      </c>
      <c r="BP32" s="55">
        <v>0</v>
      </c>
      <c r="BQ32" s="50">
        <v>14</v>
      </c>
      <c r="BR32" s="50">
        <v>21</v>
      </c>
    </row>
    <row r="33" spans="1:70" ht="12.75" customHeight="1">
      <c r="A33" s="71"/>
      <c r="B33" s="22" t="s">
        <v>4</v>
      </c>
      <c r="C33" s="57">
        <f>C32*10%</f>
        <v>1.8</v>
      </c>
      <c r="D33" s="57">
        <f>D32*10%</f>
        <v>1.8</v>
      </c>
      <c r="E33" s="57">
        <f>E32*10%</f>
        <v>1.4000000000000001</v>
      </c>
      <c r="F33" s="57">
        <f>F32*10%</f>
        <v>1.6</v>
      </c>
      <c r="G33" s="57">
        <f>G32*0.15</f>
        <v>1.7999999999999998</v>
      </c>
      <c r="H33" s="57">
        <f>H32*0.15</f>
        <v>1.95</v>
      </c>
      <c r="I33" s="58">
        <f>I32*0.1</f>
        <v>2.4000000000000004</v>
      </c>
      <c r="J33" s="57">
        <f>J32*10%</f>
        <v>1</v>
      </c>
      <c r="K33" s="57">
        <f>K32*0.15</f>
        <v>2.4</v>
      </c>
      <c r="L33" s="57">
        <f>L32*0.05</f>
        <v>0.2</v>
      </c>
      <c r="M33" s="58">
        <f>M32*0.1</f>
        <v>0.4</v>
      </c>
      <c r="N33" s="57">
        <f>N32*10%</f>
        <v>1.6</v>
      </c>
      <c r="O33" s="57">
        <f>O32*0.15</f>
        <v>2.6999999999999997</v>
      </c>
      <c r="P33" s="57">
        <f>P32*0.15</f>
        <v>0</v>
      </c>
      <c r="Q33" s="58">
        <f>Q32*0.1</f>
        <v>0</v>
      </c>
      <c r="R33" s="57">
        <f>R32*10%</f>
        <v>0</v>
      </c>
      <c r="S33" s="57">
        <f>S32*0.15</f>
        <v>0</v>
      </c>
      <c r="T33" s="57">
        <f>T32*0.1</f>
        <v>0</v>
      </c>
      <c r="U33" s="58">
        <f>U32*0.1</f>
        <v>0</v>
      </c>
      <c r="V33" s="57">
        <f>V32*10%</f>
        <v>0</v>
      </c>
      <c r="W33" s="57">
        <f>W32*0.1</f>
        <v>0</v>
      </c>
      <c r="X33" s="57">
        <f>X32*0.15</f>
        <v>0</v>
      </c>
      <c r="Y33" s="58">
        <f>Y32*0.1</f>
        <v>0</v>
      </c>
      <c r="Z33" s="57">
        <f>Z32*10%</f>
        <v>0</v>
      </c>
      <c r="AA33" s="57">
        <f>AA32*0.15</f>
        <v>0</v>
      </c>
      <c r="AB33" s="57">
        <f>AB32*0.15</f>
        <v>0</v>
      </c>
      <c r="AC33" s="58">
        <f>AC32*0.1</f>
        <v>0</v>
      </c>
      <c r="AD33" s="57">
        <f>AD32*10%</f>
        <v>0</v>
      </c>
      <c r="AE33" s="57">
        <f>AE32*0.15</f>
        <v>0</v>
      </c>
      <c r="AF33" s="57">
        <f>AF32*0.15</f>
        <v>0</v>
      </c>
      <c r="AG33" s="58">
        <f>AG32*0.1</f>
        <v>0.5</v>
      </c>
      <c r="AH33" s="57">
        <f>AH32*10%</f>
        <v>1.5</v>
      </c>
      <c r="AI33" s="57">
        <f>AI32*0.15</f>
        <v>2.25</v>
      </c>
      <c r="AJ33" s="57">
        <f>AJ32*0.08</f>
        <v>1.36</v>
      </c>
      <c r="AK33" s="58">
        <f>AK32*0.1</f>
        <v>0.5</v>
      </c>
      <c r="AL33" s="57">
        <f>AL32*15%</f>
        <v>2.4</v>
      </c>
      <c r="AM33" s="57">
        <f>AM32*0.15</f>
        <v>1.65</v>
      </c>
      <c r="AN33" s="57">
        <f>AN32*0.15</f>
        <v>0</v>
      </c>
      <c r="AO33" s="58">
        <f>AO32*0.1</f>
        <v>0</v>
      </c>
      <c r="AP33" s="57">
        <f>AP32*10%</f>
        <v>0</v>
      </c>
      <c r="AQ33" s="57">
        <f>AQ32*0.15</f>
        <v>0</v>
      </c>
      <c r="AR33" s="57">
        <f>AR32*0.15</f>
        <v>0</v>
      </c>
      <c r="AS33" s="58">
        <f>AS32*0.1</f>
        <v>0</v>
      </c>
      <c r="AT33" s="57">
        <f>AT32*10%</f>
        <v>0</v>
      </c>
      <c r="AU33" s="57">
        <f>AU32*0.15</f>
        <v>0</v>
      </c>
      <c r="AV33" s="57">
        <f>AV32*0.15</f>
        <v>2.4</v>
      </c>
      <c r="AW33" s="58">
        <f>AW32*0.1</f>
        <v>1.5</v>
      </c>
      <c r="AX33" s="57">
        <f>AX32*10%</f>
        <v>1</v>
      </c>
      <c r="AY33" s="57">
        <f>AY32*0.15</f>
        <v>2.25</v>
      </c>
      <c r="AZ33" s="57">
        <f>AZ32*0.15</f>
        <v>2.4</v>
      </c>
      <c r="BA33" s="57">
        <f>BA32*10%</f>
        <v>1.6</v>
      </c>
      <c r="BB33" s="57">
        <f>BB32*0.15</f>
        <v>2.4</v>
      </c>
      <c r="BC33" s="57">
        <f>BC32*0.15</f>
        <v>1.7999999999999998</v>
      </c>
      <c r="BD33" s="58">
        <f>BD32*0.1</f>
        <v>0.9</v>
      </c>
      <c r="BE33" s="57">
        <f>BE32*8%</f>
        <v>2.56</v>
      </c>
      <c r="BF33" s="57">
        <f>BF32*0.15</f>
        <v>0.75</v>
      </c>
      <c r="BG33" s="57">
        <f>BG32*0.15</f>
        <v>2.4</v>
      </c>
      <c r="BH33" s="58">
        <f>BH32*0.1</f>
        <v>1.6</v>
      </c>
      <c r="BI33" s="57">
        <f>BI32*10%</f>
        <v>1.1</v>
      </c>
      <c r="BJ33" s="57">
        <f>BJ32*0.1</f>
        <v>1.8</v>
      </c>
      <c r="BK33" s="57">
        <f>BK32*0.1</f>
        <v>1.2000000000000002</v>
      </c>
      <c r="BL33" s="58">
        <f>BL32*0.1</f>
        <v>2.4000000000000004</v>
      </c>
      <c r="BM33" s="57">
        <f>BM32*10%</f>
        <v>1.6</v>
      </c>
      <c r="BN33" s="57">
        <f>BN32*0.15</f>
        <v>2.6999999999999997</v>
      </c>
      <c r="BO33" s="57">
        <f>BO32*0.15</f>
        <v>2.1</v>
      </c>
      <c r="BP33" s="57">
        <f>BP32*10%</f>
        <v>0</v>
      </c>
      <c r="BQ33" s="57">
        <f>BQ32*0.1</f>
        <v>1.4000000000000001</v>
      </c>
      <c r="BR33" s="57">
        <f>BR32*0.08</f>
        <v>1.68</v>
      </c>
    </row>
    <row r="34" spans="1:70" ht="18.75" customHeight="1">
      <c r="A34" s="71"/>
      <c r="B34" s="19" t="s">
        <v>1</v>
      </c>
      <c r="C34" s="59">
        <f>C33*1209.48</f>
        <v>2177.0640000000003</v>
      </c>
      <c r="D34" s="59">
        <f>D33*1209.48</f>
        <v>2177.0640000000003</v>
      </c>
      <c r="E34" s="59">
        <f>E33*1209.48</f>
        <v>1693.2720000000002</v>
      </c>
      <c r="F34" s="59">
        <f aca="true" t="shared" si="37" ref="F34:AK34">F33*1209.48</f>
        <v>1935.1680000000001</v>
      </c>
      <c r="G34" s="59">
        <f t="shared" si="37"/>
        <v>2177.064</v>
      </c>
      <c r="H34" s="59">
        <f t="shared" si="37"/>
        <v>2358.486</v>
      </c>
      <c r="I34" s="60">
        <f t="shared" si="37"/>
        <v>2902.7520000000004</v>
      </c>
      <c r="J34" s="59">
        <f t="shared" si="37"/>
        <v>1209.48</v>
      </c>
      <c r="K34" s="59">
        <f t="shared" si="37"/>
        <v>2902.752</v>
      </c>
      <c r="L34" s="59">
        <f t="shared" si="37"/>
        <v>241.89600000000002</v>
      </c>
      <c r="M34" s="60">
        <f t="shared" si="37"/>
        <v>483.79200000000003</v>
      </c>
      <c r="N34" s="59">
        <f t="shared" si="37"/>
        <v>1935.1680000000001</v>
      </c>
      <c r="O34" s="59">
        <f t="shared" si="37"/>
        <v>3265.5959999999995</v>
      </c>
      <c r="P34" s="59">
        <f t="shared" si="37"/>
        <v>0</v>
      </c>
      <c r="Q34" s="60">
        <f t="shared" si="37"/>
        <v>0</v>
      </c>
      <c r="R34" s="59">
        <f t="shared" si="37"/>
        <v>0</v>
      </c>
      <c r="S34" s="59">
        <f t="shared" si="37"/>
        <v>0</v>
      </c>
      <c r="T34" s="59">
        <f t="shared" si="37"/>
        <v>0</v>
      </c>
      <c r="U34" s="60">
        <f t="shared" si="37"/>
        <v>0</v>
      </c>
      <c r="V34" s="59">
        <f t="shared" si="37"/>
        <v>0</v>
      </c>
      <c r="W34" s="59">
        <f t="shared" si="37"/>
        <v>0</v>
      </c>
      <c r="X34" s="59">
        <f t="shared" si="37"/>
        <v>0</v>
      </c>
      <c r="Y34" s="60">
        <f t="shared" si="37"/>
        <v>0</v>
      </c>
      <c r="Z34" s="59">
        <f t="shared" si="37"/>
        <v>0</v>
      </c>
      <c r="AA34" s="59">
        <f t="shared" si="37"/>
        <v>0</v>
      </c>
      <c r="AB34" s="59">
        <f t="shared" si="37"/>
        <v>0</v>
      </c>
      <c r="AC34" s="60">
        <f t="shared" si="37"/>
        <v>0</v>
      </c>
      <c r="AD34" s="59">
        <f t="shared" si="37"/>
        <v>0</v>
      </c>
      <c r="AE34" s="59">
        <f t="shared" si="37"/>
        <v>0</v>
      </c>
      <c r="AF34" s="59">
        <f t="shared" si="37"/>
        <v>0</v>
      </c>
      <c r="AG34" s="60">
        <f t="shared" si="37"/>
        <v>604.74</v>
      </c>
      <c r="AH34" s="59">
        <f t="shared" si="37"/>
        <v>1814.22</v>
      </c>
      <c r="AI34" s="59">
        <f t="shared" si="37"/>
        <v>2721.33</v>
      </c>
      <c r="AJ34" s="59">
        <f t="shared" si="37"/>
        <v>1644.8928</v>
      </c>
      <c r="AK34" s="60">
        <f t="shared" si="37"/>
        <v>604.74</v>
      </c>
      <c r="AL34" s="59">
        <f aca="true" t="shared" si="38" ref="AL34:BO34">AL33*1209.48</f>
        <v>2902.752</v>
      </c>
      <c r="AM34" s="59">
        <f t="shared" si="38"/>
        <v>1995.6419999999998</v>
      </c>
      <c r="AN34" s="59">
        <f t="shared" si="38"/>
        <v>0</v>
      </c>
      <c r="AO34" s="60">
        <f t="shared" si="38"/>
        <v>0</v>
      </c>
      <c r="AP34" s="59">
        <f t="shared" si="38"/>
        <v>0</v>
      </c>
      <c r="AQ34" s="59">
        <f t="shared" si="38"/>
        <v>0</v>
      </c>
      <c r="AR34" s="59">
        <f t="shared" si="38"/>
        <v>0</v>
      </c>
      <c r="AS34" s="60">
        <f t="shared" si="38"/>
        <v>0</v>
      </c>
      <c r="AT34" s="59">
        <f t="shared" si="38"/>
        <v>0</v>
      </c>
      <c r="AU34" s="59">
        <f t="shared" si="38"/>
        <v>0</v>
      </c>
      <c r="AV34" s="59">
        <f t="shared" si="38"/>
        <v>2902.752</v>
      </c>
      <c r="AW34" s="60">
        <f t="shared" si="38"/>
        <v>1814.22</v>
      </c>
      <c r="AX34" s="59">
        <f t="shared" si="38"/>
        <v>1209.48</v>
      </c>
      <c r="AY34" s="59">
        <f t="shared" si="38"/>
        <v>2721.33</v>
      </c>
      <c r="AZ34" s="59">
        <f t="shared" si="38"/>
        <v>2902.752</v>
      </c>
      <c r="BA34" s="59">
        <f t="shared" si="38"/>
        <v>1935.1680000000001</v>
      </c>
      <c r="BB34" s="59">
        <f t="shared" si="38"/>
        <v>2902.752</v>
      </c>
      <c r="BC34" s="59">
        <f t="shared" si="38"/>
        <v>2177.064</v>
      </c>
      <c r="BD34" s="60">
        <f t="shared" si="38"/>
        <v>1088.5320000000002</v>
      </c>
      <c r="BE34" s="59">
        <f t="shared" si="38"/>
        <v>3096.2688000000003</v>
      </c>
      <c r="BF34" s="59">
        <f t="shared" si="38"/>
        <v>907.11</v>
      </c>
      <c r="BG34" s="59">
        <f t="shared" si="38"/>
        <v>2902.752</v>
      </c>
      <c r="BH34" s="60">
        <f t="shared" si="38"/>
        <v>1935.1680000000001</v>
      </c>
      <c r="BI34" s="59">
        <f t="shared" si="38"/>
        <v>1330.428</v>
      </c>
      <c r="BJ34" s="59">
        <f t="shared" si="38"/>
        <v>2177.0640000000003</v>
      </c>
      <c r="BK34" s="59">
        <f t="shared" si="38"/>
        <v>1451.3760000000002</v>
      </c>
      <c r="BL34" s="60">
        <f t="shared" si="38"/>
        <v>2902.7520000000004</v>
      </c>
      <c r="BM34" s="59">
        <f t="shared" si="38"/>
        <v>1935.1680000000001</v>
      </c>
      <c r="BN34" s="59">
        <f t="shared" si="38"/>
        <v>3265.5959999999995</v>
      </c>
      <c r="BO34" s="59">
        <f t="shared" si="38"/>
        <v>2539.9080000000004</v>
      </c>
      <c r="BP34" s="59">
        <f>BP33*1209.48</f>
        <v>0</v>
      </c>
      <c r="BQ34" s="59">
        <f>BQ33*1209.48</f>
        <v>1693.2720000000002</v>
      </c>
      <c r="BR34" s="59">
        <f>BR33*1209.48</f>
        <v>2031.9264</v>
      </c>
    </row>
    <row r="35" spans="1:70" ht="18" customHeight="1">
      <c r="A35" s="71"/>
      <c r="B35" s="19" t="s">
        <v>2</v>
      </c>
      <c r="C35" s="61">
        <f>C34/C9</f>
        <v>5.367514792899409</v>
      </c>
      <c r="D35" s="61">
        <f>D34/D9</f>
        <v>5.287986397862523</v>
      </c>
      <c r="E35" s="61">
        <f>E34/E9</f>
        <v>3.8274683544303802</v>
      </c>
      <c r="F35" s="61">
        <f aca="true" t="shared" si="39" ref="F35:AK35">F34/F9</f>
        <v>3.423258446842385</v>
      </c>
      <c r="G35" s="61">
        <f t="shared" si="39"/>
        <v>4.618294442087399</v>
      </c>
      <c r="H35" s="61">
        <f t="shared" si="39"/>
        <v>5.832062314540059</v>
      </c>
      <c r="I35" s="62">
        <f t="shared" si="39"/>
        <v>4.079763879128602</v>
      </c>
      <c r="J35" s="61">
        <f t="shared" si="39"/>
        <v>3.603933253873659</v>
      </c>
      <c r="K35" s="61">
        <f t="shared" si="39"/>
        <v>5.010792335577421</v>
      </c>
      <c r="L35" s="61">
        <f t="shared" si="39"/>
        <v>1.8242533936651586</v>
      </c>
      <c r="M35" s="62">
        <f t="shared" si="39"/>
        <v>2.5583923849814916</v>
      </c>
      <c r="N35" s="61">
        <f t="shared" si="39"/>
        <v>3.5664725396240327</v>
      </c>
      <c r="O35" s="61">
        <f t="shared" si="39"/>
        <v>5.647865790383949</v>
      </c>
      <c r="P35" s="61">
        <f t="shared" si="39"/>
        <v>0</v>
      </c>
      <c r="Q35" s="62">
        <f t="shared" si="39"/>
        <v>0</v>
      </c>
      <c r="R35" s="61">
        <f t="shared" si="39"/>
        <v>0</v>
      </c>
      <c r="S35" s="61">
        <f t="shared" si="39"/>
        <v>0</v>
      </c>
      <c r="T35" s="61">
        <f t="shared" si="39"/>
        <v>0</v>
      </c>
      <c r="U35" s="62">
        <f t="shared" si="39"/>
        <v>0</v>
      </c>
      <c r="V35" s="61">
        <f t="shared" si="39"/>
        <v>0</v>
      </c>
      <c r="W35" s="61">
        <f t="shared" si="39"/>
        <v>0</v>
      </c>
      <c r="X35" s="61">
        <f t="shared" si="39"/>
        <v>0</v>
      </c>
      <c r="Y35" s="62">
        <f t="shared" si="39"/>
        <v>0</v>
      </c>
      <c r="Z35" s="61">
        <f t="shared" si="39"/>
        <v>0</v>
      </c>
      <c r="AA35" s="61">
        <f t="shared" si="39"/>
        <v>0</v>
      </c>
      <c r="AB35" s="61">
        <f t="shared" si="39"/>
        <v>0</v>
      </c>
      <c r="AC35" s="62">
        <f t="shared" si="39"/>
        <v>0</v>
      </c>
      <c r="AD35" s="61">
        <f t="shared" si="39"/>
        <v>0</v>
      </c>
      <c r="AE35" s="61">
        <f t="shared" si="39"/>
        <v>0</v>
      </c>
      <c r="AF35" s="61">
        <f t="shared" si="39"/>
        <v>0</v>
      </c>
      <c r="AG35" s="62">
        <f t="shared" si="39"/>
        <v>2.955718475073314</v>
      </c>
      <c r="AH35" s="61">
        <f t="shared" si="39"/>
        <v>3.0511604439959634</v>
      </c>
      <c r="AI35" s="61">
        <f t="shared" si="39"/>
        <v>5.016276497695852</v>
      </c>
      <c r="AJ35" s="61">
        <f t="shared" si="39"/>
        <v>2.589566750629723</v>
      </c>
      <c r="AK35" s="62">
        <f t="shared" si="39"/>
        <v>3.5468621700879766</v>
      </c>
      <c r="AL35" s="61">
        <f aca="true" t="shared" si="40" ref="AL35:BO35">AL34/AL9</f>
        <v>2.4759058341862845</v>
      </c>
      <c r="AM35" s="61">
        <f t="shared" si="40"/>
        <v>3.5725778732545646</v>
      </c>
      <c r="AN35" s="61">
        <f t="shared" si="40"/>
        <v>0</v>
      </c>
      <c r="AO35" s="62">
        <f t="shared" si="40"/>
        <v>0</v>
      </c>
      <c r="AP35" s="61">
        <f t="shared" si="40"/>
        <v>0</v>
      </c>
      <c r="AQ35" s="61">
        <f t="shared" si="40"/>
        <v>0</v>
      </c>
      <c r="AR35" s="61">
        <f t="shared" si="40"/>
        <v>0</v>
      </c>
      <c r="AS35" s="62">
        <f t="shared" si="40"/>
        <v>0</v>
      </c>
      <c r="AT35" s="61">
        <f t="shared" si="40"/>
        <v>0</v>
      </c>
      <c r="AU35" s="61">
        <f t="shared" si="40"/>
        <v>0</v>
      </c>
      <c r="AV35" s="61">
        <f t="shared" si="40"/>
        <v>5.435865168539325</v>
      </c>
      <c r="AW35" s="62">
        <f t="shared" si="40"/>
        <v>3.6836954314720813</v>
      </c>
      <c r="AX35" s="61">
        <f t="shared" si="40"/>
        <v>2.0464974619289342</v>
      </c>
      <c r="AY35" s="61">
        <f t="shared" si="40"/>
        <v>4.499553571428572</v>
      </c>
      <c r="AZ35" s="61">
        <f t="shared" si="40"/>
        <v>4.819445459073552</v>
      </c>
      <c r="BA35" s="61">
        <f t="shared" si="40"/>
        <v>3.229047221758719</v>
      </c>
      <c r="BB35" s="61">
        <f t="shared" si="40"/>
        <v>5.415582089552239</v>
      </c>
      <c r="BC35" s="61">
        <f t="shared" si="40"/>
        <v>2.9459594046008117</v>
      </c>
      <c r="BD35" s="62">
        <f t="shared" si="40"/>
        <v>1.8390471363405985</v>
      </c>
      <c r="BE35" s="61">
        <f t="shared" si="40"/>
        <v>5.727467258601554</v>
      </c>
      <c r="BF35" s="61">
        <f t="shared" si="40"/>
        <v>4.927267789244976</v>
      </c>
      <c r="BG35" s="61">
        <f t="shared" si="40"/>
        <v>5.0588218891599865</v>
      </c>
      <c r="BH35" s="62">
        <f t="shared" si="40"/>
        <v>3.496238482384824</v>
      </c>
      <c r="BI35" s="61">
        <f t="shared" si="40"/>
        <v>2.792083945435467</v>
      </c>
      <c r="BJ35" s="61">
        <f t="shared" si="40"/>
        <v>3.3131395525795164</v>
      </c>
      <c r="BK35" s="61">
        <f t="shared" si="40"/>
        <v>3.063267201350781</v>
      </c>
      <c r="BL35" s="62">
        <f t="shared" si="40"/>
        <v>3.4218460450312396</v>
      </c>
      <c r="BM35" s="61">
        <f t="shared" si="40"/>
        <v>2.3840926450659112</v>
      </c>
      <c r="BN35" s="61">
        <f t="shared" si="40"/>
        <v>4.560251361541684</v>
      </c>
      <c r="BO35" s="61">
        <f t="shared" si="40"/>
        <v>4.4065024288688415</v>
      </c>
      <c r="BP35" s="61">
        <f>BP34/BP9</f>
        <v>0</v>
      </c>
      <c r="BQ35" s="61">
        <f>BQ34/BQ9</f>
        <v>2.892998462327012</v>
      </c>
      <c r="BR35" s="61">
        <f>BR34/BR9</f>
        <v>3.4521345565749235</v>
      </c>
    </row>
    <row r="36" spans="1:70" ht="18" customHeight="1" thickBot="1">
      <c r="A36" s="72"/>
      <c r="B36" s="32" t="s">
        <v>0</v>
      </c>
      <c r="C36" s="33" t="s">
        <v>14</v>
      </c>
      <c r="D36" s="33" t="s">
        <v>14</v>
      </c>
      <c r="E36" s="33" t="s">
        <v>14</v>
      </c>
      <c r="F36" s="33" t="s">
        <v>14</v>
      </c>
      <c r="G36" s="33" t="s">
        <v>14</v>
      </c>
      <c r="H36" s="33" t="s">
        <v>14</v>
      </c>
      <c r="I36" s="34" t="s">
        <v>14</v>
      </c>
      <c r="J36" s="33" t="s">
        <v>14</v>
      </c>
      <c r="K36" s="33" t="s">
        <v>14</v>
      </c>
      <c r="L36" s="33" t="s">
        <v>14</v>
      </c>
      <c r="M36" s="34" t="s">
        <v>14</v>
      </c>
      <c r="N36" s="33" t="s">
        <v>14</v>
      </c>
      <c r="O36" s="33" t="s">
        <v>14</v>
      </c>
      <c r="P36" s="33" t="s">
        <v>14</v>
      </c>
      <c r="Q36" s="34" t="s">
        <v>14</v>
      </c>
      <c r="R36" s="33" t="s">
        <v>14</v>
      </c>
      <c r="S36" s="33" t="s">
        <v>14</v>
      </c>
      <c r="T36" s="33" t="s">
        <v>14</v>
      </c>
      <c r="U36" s="34" t="s">
        <v>14</v>
      </c>
      <c r="V36" s="33" t="s">
        <v>14</v>
      </c>
      <c r="W36" s="33" t="s">
        <v>14</v>
      </c>
      <c r="X36" s="33" t="s">
        <v>14</v>
      </c>
      <c r="Y36" s="34" t="s">
        <v>14</v>
      </c>
      <c r="Z36" s="33" t="s">
        <v>14</v>
      </c>
      <c r="AA36" s="33" t="s">
        <v>14</v>
      </c>
      <c r="AB36" s="33" t="s">
        <v>14</v>
      </c>
      <c r="AC36" s="34" t="s">
        <v>14</v>
      </c>
      <c r="AD36" s="33" t="s">
        <v>14</v>
      </c>
      <c r="AE36" s="33" t="s">
        <v>14</v>
      </c>
      <c r="AF36" s="33" t="s">
        <v>14</v>
      </c>
      <c r="AG36" s="34" t="s">
        <v>14</v>
      </c>
      <c r="AH36" s="33" t="s">
        <v>14</v>
      </c>
      <c r="AI36" s="33" t="s">
        <v>14</v>
      </c>
      <c r="AJ36" s="33" t="s">
        <v>14</v>
      </c>
      <c r="AK36" s="34" t="s">
        <v>14</v>
      </c>
      <c r="AL36" s="33" t="s">
        <v>14</v>
      </c>
      <c r="AM36" s="33" t="s">
        <v>14</v>
      </c>
      <c r="AN36" s="33" t="s">
        <v>14</v>
      </c>
      <c r="AO36" s="34" t="s">
        <v>14</v>
      </c>
      <c r="AP36" s="33" t="s">
        <v>14</v>
      </c>
      <c r="AQ36" s="33" t="s">
        <v>14</v>
      </c>
      <c r="AR36" s="33" t="s">
        <v>14</v>
      </c>
      <c r="AS36" s="34" t="s">
        <v>14</v>
      </c>
      <c r="AT36" s="33" t="s">
        <v>14</v>
      </c>
      <c r="AU36" s="33" t="s">
        <v>14</v>
      </c>
      <c r="AV36" s="33" t="s">
        <v>14</v>
      </c>
      <c r="AW36" s="34" t="s">
        <v>14</v>
      </c>
      <c r="AX36" s="33" t="s">
        <v>14</v>
      </c>
      <c r="AY36" s="33" t="s">
        <v>14</v>
      </c>
      <c r="AZ36" s="33" t="s">
        <v>14</v>
      </c>
      <c r="BA36" s="33" t="s">
        <v>14</v>
      </c>
      <c r="BB36" s="33" t="s">
        <v>14</v>
      </c>
      <c r="BC36" s="33" t="s">
        <v>14</v>
      </c>
      <c r="BD36" s="34" t="s">
        <v>14</v>
      </c>
      <c r="BE36" s="33" t="s">
        <v>14</v>
      </c>
      <c r="BF36" s="33" t="s">
        <v>14</v>
      </c>
      <c r="BG36" s="33" t="s">
        <v>14</v>
      </c>
      <c r="BH36" s="34" t="s">
        <v>14</v>
      </c>
      <c r="BI36" s="33" t="s">
        <v>14</v>
      </c>
      <c r="BJ36" s="33" t="s">
        <v>14</v>
      </c>
      <c r="BK36" s="33" t="s">
        <v>14</v>
      </c>
      <c r="BL36" s="34" t="s">
        <v>14</v>
      </c>
      <c r="BM36" s="33" t="s">
        <v>14</v>
      </c>
      <c r="BN36" s="33" t="s">
        <v>14</v>
      </c>
      <c r="BO36" s="33" t="s">
        <v>14</v>
      </c>
      <c r="BP36" s="33" t="s">
        <v>14</v>
      </c>
      <c r="BQ36" s="33" t="s">
        <v>14</v>
      </c>
      <c r="BR36" s="33" t="s">
        <v>14</v>
      </c>
    </row>
    <row r="37" spans="1:70" s="1" customFormat="1" ht="19.5" customHeight="1" thickTop="1">
      <c r="A37" s="73" t="s">
        <v>12</v>
      </c>
      <c r="B37" s="73"/>
      <c r="C37" s="63">
        <f aca="true" t="shared" si="41" ref="C37:I37">C12+C16+C21+C25+C29+C34</f>
        <v>27875.290257599998</v>
      </c>
      <c r="D37" s="63">
        <f t="shared" si="41"/>
        <v>28261.777388199996</v>
      </c>
      <c r="E37" s="63">
        <f t="shared" si="41"/>
        <v>31119.942070400004</v>
      </c>
      <c r="F37" s="63">
        <f t="shared" si="41"/>
        <v>36797.5804378</v>
      </c>
      <c r="G37" s="63">
        <f t="shared" si="41"/>
        <v>29216.7533044</v>
      </c>
      <c r="H37" s="63">
        <f t="shared" si="41"/>
        <v>29186.1211224</v>
      </c>
      <c r="I37" s="63">
        <f t="shared" si="41"/>
        <v>43480.569619999995</v>
      </c>
      <c r="J37" s="63">
        <f aca="true" t="shared" si="42" ref="J37:AC37">J12+J16+J21+J25+J29+J34</f>
        <v>21965.3419256</v>
      </c>
      <c r="K37" s="63">
        <f t="shared" si="42"/>
        <v>38838.936337800005</v>
      </c>
      <c r="L37" s="63">
        <f t="shared" si="42"/>
        <v>9067.012479600002</v>
      </c>
      <c r="M37" s="63">
        <f t="shared" si="42"/>
        <v>12670.204708000001</v>
      </c>
      <c r="N37" s="63">
        <f t="shared" si="42"/>
        <v>37715.5031876</v>
      </c>
      <c r="O37" s="63">
        <f t="shared" si="42"/>
        <v>35868.3194572</v>
      </c>
      <c r="P37" s="63">
        <f t="shared" si="42"/>
        <v>26583.644427199997</v>
      </c>
      <c r="Q37" s="63">
        <f t="shared" si="42"/>
        <v>35246.945232</v>
      </c>
      <c r="R37" s="63">
        <f t="shared" si="42"/>
        <v>38246.719116</v>
      </c>
      <c r="S37" s="63">
        <f t="shared" si="42"/>
        <v>41842.3856288</v>
      </c>
      <c r="T37" s="63">
        <f t="shared" si="42"/>
        <v>38147.68977720001</v>
      </c>
      <c r="U37" s="63">
        <f t="shared" si="42"/>
        <v>38583.44414000001</v>
      </c>
      <c r="V37" s="63">
        <f t="shared" si="42"/>
        <v>45586.890996999995</v>
      </c>
      <c r="W37" s="63">
        <f t="shared" si="42"/>
        <v>40849.030642000005</v>
      </c>
      <c r="X37" s="63">
        <f t="shared" si="42"/>
        <v>40557.683509</v>
      </c>
      <c r="Y37" s="63">
        <f t="shared" si="42"/>
        <v>46586.032796</v>
      </c>
      <c r="Z37" s="63">
        <f t="shared" si="42"/>
        <v>42766.4119156</v>
      </c>
      <c r="AA37" s="63">
        <f t="shared" si="42"/>
        <v>13341.378845600002</v>
      </c>
      <c r="AB37" s="63">
        <f t="shared" si="42"/>
        <v>42037.2335544</v>
      </c>
      <c r="AC37" s="63">
        <f t="shared" si="42"/>
        <v>41214.800024</v>
      </c>
      <c r="AD37" s="63">
        <f aca="true" t="shared" si="43" ref="AD37:BP37">AD12+AD16+AD21+AD25+AD29+AD34</f>
        <v>29814.1340282</v>
      </c>
      <c r="AE37" s="63">
        <f t="shared" si="43"/>
        <v>27835.2943362</v>
      </c>
      <c r="AF37" s="63">
        <f t="shared" si="43"/>
        <v>25673.2272824</v>
      </c>
      <c r="AG37" s="63">
        <f t="shared" si="43"/>
        <v>14362.343087999998</v>
      </c>
      <c r="AH37" s="63">
        <f t="shared" si="43"/>
        <v>38558.1921396</v>
      </c>
      <c r="AI37" s="63">
        <f t="shared" si="43"/>
        <v>37084.438405</v>
      </c>
      <c r="AJ37" s="63">
        <f t="shared" si="43"/>
        <v>43975.276979199996</v>
      </c>
      <c r="AK37" s="63">
        <f t="shared" si="43"/>
        <v>12364.537059999999</v>
      </c>
      <c r="AL37" s="63">
        <f t="shared" si="43"/>
        <v>72833.9544024</v>
      </c>
      <c r="AM37" s="63">
        <f t="shared" si="43"/>
        <v>36277.9917756</v>
      </c>
      <c r="AN37" s="63">
        <f t="shared" si="43"/>
        <v>41244.2254192</v>
      </c>
      <c r="AO37" s="63">
        <f t="shared" si="43"/>
        <v>40530.71761600001</v>
      </c>
      <c r="AP37" s="63">
        <f t="shared" si="43"/>
        <v>37701.16172420001</v>
      </c>
      <c r="AQ37" s="63">
        <f t="shared" si="43"/>
        <v>38285.0495136</v>
      </c>
      <c r="AR37" s="63">
        <f t="shared" si="43"/>
        <v>41308.0908024</v>
      </c>
      <c r="AS37" s="63">
        <f t="shared" si="43"/>
        <v>42349.37180800001</v>
      </c>
      <c r="AT37" s="63">
        <f t="shared" si="43"/>
        <v>38500.57546700001</v>
      </c>
      <c r="AU37" s="63">
        <f t="shared" si="43"/>
        <v>34681.636923599995</v>
      </c>
      <c r="AV37" s="63">
        <f t="shared" si="43"/>
        <v>36006.185964000004</v>
      </c>
      <c r="AW37" s="63">
        <f t="shared" si="43"/>
        <v>35952.3693</v>
      </c>
      <c r="AX37" s="63">
        <f t="shared" si="43"/>
        <v>35756.606946</v>
      </c>
      <c r="AY37" s="63">
        <f t="shared" si="43"/>
        <v>40624.8178608</v>
      </c>
      <c r="AZ37" s="63">
        <f t="shared" si="43"/>
        <v>40460.8846958</v>
      </c>
      <c r="BA37" s="63">
        <f t="shared" si="43"/>
        <v>36781.51292179999</v>
      </c>
      <c r="BB37" s="63">
        <f t="shared" si="43"/>
        <v>35122.435256</v>
      </c>
      <c r="BC37" s="63">
        <f t="shared" si="43"/>
        <v>45109.396173999994</v>
      </c>
      <c r="BD37" s="63">
        <f t="shared" si="43"/>
        <v>36506.026212</v>
      </c>
      <c r="BE37" s="63">
        <f t="shared" si="43"/>
        <v>37889.33833559999</v>
      </c>
      <c r="BF37" s="63">
        <f t="shared" si="43"/>
        <v>12527.794598600001</v>
      </c>
      <c r="BG37" s="63">
        <f t="shared" si="43"/>
        <v>35287.23689479999</v>
      </c>
      <c r="BH37" s="63">
        <f t="shared" si="43"/>
        <v>35044.47258</v>
      </c>
      <c r="BI37" s="63">
        <f t="shared" si="43"/>
        <v>31027.557288999997</v>
      </c>
      <c r="BJ37" s="63">
        <f t="shared" si="43"/>
        <v>41264.654056600004</v>
      </c>
      <c r="BK37" s="63">
        <f t="shared" si="43"/>
        <v>29458.6222948</v>
      </c>
      <c r="BL37" s="63">
        <f t="shared" si="43"/>
        <v>61414.838479000005</v>
      </c>
      <c r="BM37" s="63">
        <f t="shared" si="43"/>
        <v>49872.8621042</v>
      </c>
      <c r="BN37" s="63">
        <f t="shared" si="43"/>
        <v>47408.9546706</v>
      </c>
      <c r="BO37" s="63">
        <f t="shared" si="43"/>
        <v>41841.0086344</v>
      </c>
      <c r="BP37" s="63">
        <f t="shared" si="43"/>
        <v>40866.75067740001</v>
      </c>
      <c r="BQ37" s="63">
        <f>BQ12+BQ16+BQ21+BQ25+BQ29+BQ34</f>
        <v>39984.24865379999</v>
      </c>
      <c r="BR37" s="63">
        <f>BR12+BR16+BR21+BR25+BR29+BR34</f>
        <v>39913.2416556</v>
      </c>
    </row>
    <row r="38" spans="1:70" s="1" customFormat="1" ht="12.75">
      <c r="A38" s="64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</row>
    <row r="39" spans="1:70" s="1" customFormat="1" ht="12.75">
      <c r="A39" s="64"/>
      <c r="B39" s="64"/>
      <c r="C39" s="66">
        <f aca="true" t="shared" si="44" ref="C39:I39">C37/C9/12</f>
        <v>5.727171732741617</v>
      </c>
      <c r="D39" s="66">
        <f t="shared" si="44"/>
        <v>5.720544366488543</v>
      </c>
      <c r="E39" s="66">
        <f t="shared" si="44"/>
        <v>5.861954127185052</v>
      </c>
      <c r="F39" s="66">
        <f t="shared" si="44"/>
        <v>5.424491485022703</v>
      </c>
      <c r="G39" s="66">
        <f t="shared" si="44"/>
        <v>5.164890627987555</v>
      </c>
      <c r="H39" s="66">
        <f t="shared" si="44"/>
        <v>6.014284768051435</v>
      </c>
      <c r="I39" s="66">
        <f t="shared" si="44"/>
        <v>5.092594239868821</v>
      </c>
      <c r="J39" s="66">
        <f aca="true" t="shared" si="45" ref="J39:AC39">J37/J9/12</f>
        <v>5.454246604489472</v>
      </c>
      <c r="K39" s="66">
        <f t="shared" si="45"/>
        <v>5.587049936388746</v>
      </c>
      <c r="L39" s="66">
        <f t="shared" si="45"/>
        <v>5.698223026395175</v>
      </c>
      <c r="M39" s="66">
        <f t="shared" si="45"/>
        <v>5.583555750044069</v>
      </c>
      <c r="N39" s="66">
        <f t="shared" si="45"/>
        <v>5.792404347524266</v>
      </c>
      <c r="O39" s="66">
        <f t="shared" si="45"/>
        <v>5.169537567335408</v>
      </c>
      <c r="P39" s="66">
        <f t="shared" si="45"/>
        <v>5.234649580025205</v>
      </c>
      <c r="Q39" s="66">
        <f t="shared" si="45"/>
        <v>5.665982708333334</v>
      </c>
      <c r="R39" s="66">
        <f t="shared" si="45"/>
        <v>5.259449823432344</v>
      </c>
      <c r="S39" s="66">
        <f t="shared" si="45"/>
        <v>5.690054616623152</v>
      </c>
      <c r="T39" s="66">
        <f t="shared" si="45"/>
        <v>5.314232945670345</v>
      </c>
      <c r="U39" s="66">
        <f t="shared" si="45"/>
        <v>5.788095430543056</v>
      </c>
      <c r="V39" s="66">
        <f t="shared" si="45"/>
        <v>5.172100181189017</v>
      </c>
      <c r="W39" s="66">
        <f t="shared" si="45"/>
        <v>5.899628919988447</v>
      </c>
      <c r="X39" s="66">
        <f t="shared" si="45"/>
        <v>5.966119963077376</v>
      </c>
      <c r="Y39" s="66">
        <f t="shared" si="45"/>
        <v>5.269674765395231</v>
      </c>
      <c r="Z39" s="66">
        <f t="shared" si="45"/>
        <v>5.314446256536435</v>
      </c>
      <c r="AA39" s="66">
        <f t="shared" si="45"/>
        <v>5.460616750818599</v>
      </c>
      <c r="AB39" s="66">
        <f t="shared" si="45"/>
        <v>5.873747143192489</v>
      </c>
      <c r="AC39" s="66">
        <f t="shared" si="45"/>
        <v>5.419007050594299</v>
      </c>
      <c r="AD39" s="66">
        <f aca="true" t="shared" si="46" ref="AD39:BP39">AD37/AD9/12</f>
        <v>5.222852993518324</v>
      </c>
      <c r="AE39" s="66">
        <f t="shared" si="46"/>
        <v>5.952291150500385</v>
      </c>
      <c r="AF39" s="66">
        <f t="shared" si="46"/>
        <v>5.871118569886572</v>
      </c>
      <c r="AG39" s="66">
        <f t="shared" si="46"/>
        <v>5.849765024437928</v>
      </c>
      <c r="AH39" s="66">
        <f t="shared" si="46"/>
        <v>5.403939923141608</v>
      </c>
      <c r="AI39" s="66">
        <f t="shared" si="46"/>
        <v>5.696534317204301</v>
      </c>
      <c r="AJ39" s="66">
        <f t="shared" si="46"/>
        <v>5.769216648194793</v>
      </c>
      <c r="AK39" s="66">
        <f t="shared" si="46"/>
        <v>6.043273245356794</v>
      </c>
      <c r="AL39" s="66">
        <f t="shared" si="46"/>
        <v>5.176984135278063</v>
      </c>
      <c r="AM39" s="66">
        <f t="shared" si="46"/>
        <v>5.4120407828499815</v>
      </c>
      <c r="AN39" s="66">
        <f t="shared" si="46"/>
        <v>5.9753455927213714</v>
      </c>
      <c r="AO39" s="66">
        <f t="shared" si="46"/>
        <v>5.918275453536594</v>
      </c>
      <c r="AP39" s="66">
        <f t="shared" si="46"/>
        <v>5.495475733805609</v>
      </c>
      <c r="AQ39" s="66">
        <f t="shared" si="46"/>
        <v>5.6809487051282055</v>
      </c>
      <c r="AR39" s="66">
        <f t="shared" si="46"/>
        <v>5.890384839493499</v>
      </c>
      <c r="AS39" s="66">
        <f t="shared" si="46"/>
        <v>5.895613627352713</v>
      </c>
      <c r="AT39" s="66">
        <f t="shared" si="46"/>
        <v>5.26395617541701</v>
      </c>
      <c r="AU39" s="66">
        <f t="shared" si="46"/>
        <v>5.287479711489206</v>
      </c>
      <c r="AV39" s="66">
        <f t="shared" si="46"/>
        <v>5.618942878277154</v>
      </c>
      <c r="AW39" s="66">
        <f t="shared" si="46"/>
        <v>6.083311218274112</v>
      </c>
      <c r="AX39" s="66">
        <f t="shared" si="46"/>
        <v>5.0418227504230115</v>
      </c>
      <c r="AY39" s="66">
        <f t="shared" si="46"/>
        <v>5.5975553710317465</v>
      </c>
      <c r="AZ39" s="66">
        <f t="shared" si="46"/>
        <v>5.598107905224418</v>
      </c>
      <c r="BA39" s="66">
        <f t="shared" si="46"/>
        <v>5.1145103901496185</v>
      </c>
      <c r="BB39" s="66">
        <f t="shared" si="46"/>
        <v>5.460577620646766</v>
      </c>
      <c r="BC39" s="66">
        <f t="shared" si="46"/>
        <v>5.0867609578258906</v>
      </c>
      <c r="BD39" s="66">
        <f t="shared" si="46"/>
        <v>5.139666921777327</v>
      </c>
      <c r="BE39" s="66">
        <f t="shared" si="46"/>
        <v>5.840630524047353</v>
      </c>
      <c r="BF39" s="66">
        <f t="shared" si="46"/>
        <v>5.670738094604382</v>
      </c>
      <c r="BG39" s="66">
        <f t="shared" si="46"/>
        <v>5.124787512315557</v>
      </c>
      <c r="BH39" s="66">
        <f t="shared" si="46"/>
        <v>5.276192800361337</v>
      </c>
      <c r="BI39" s="66">
        <f t="shared" si="46"/>
        <v>5.4262954335431965</v>
      </c>
      <c r="BJ39" s="66">
        <f t="shared" si="46"/>
        <v>5.23317785935677</v>
      </c>
      <c r="BK39" s="66">
        <f t="shared" si="46"/>
        <v>5.181268871324046</v>
      </c>
      <c r="BL39" s="66">
        <f t="shared" si="46"/>
        <v>6.033128853687768</v>
      </c>
      <c r="BM39" s="66">
        <f t="shared" si="46"/>
        <v>5.120206778386924</v>
      </c>
      <c r="BN39" s="66">
        <f t="shared" si="46"/>
        <v>5.517031451682725</v>
      </c>
      <c r="BO39" s="66">
        <f t="shared" si="46"/>
        <v>6.049185842354846</v>
      </c>
      <c r="BP39" s="66">
        <f t="shared" si="46"/>
        <v>5.583804814641746</v>
      </c>
      <c r="BQ39" s="66">
        <f>BQ37/BQ9/12</f>
        <v>5.6928425100802995</v>
      </c>
      <c r="BR39" s="66">
        <f>BR37/BR9/12</f>
        <v>5.650872360346585</v>
      </c>
    </row>
    <row r="40" spans="1:70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</row>
    <row r="41" spans="4:70" ht="15.75"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4:70" ht="15.75"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4:70" ht="47.25" customHeight="1">
      <c r="D43" s="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4:70" ht="12.75">
      <c r="D44" s="11"/>
      <c r="H44" s="11"/>
      <c r="L44" s="11"/>
      <c r="P44" s="11"/>
      <c r="T44" s="11"/>
      <c r="X44" s="11"/>
      <c r="AB44" s="11"/>
      <c r="AF44" s="11"/>
      <c r="AJ44" s="11"/>
      <c r="AN44" s="11"/>
      <c r="AR44" s="11"/>
      <c r="AV44" s="11"/>
      <c r="AZ44" s="11"/>
      <c r="BC44" s="11"/>
      <c r="BG44" s="11"/>
      <c r="BK44" s="11"/>
      <c r="BO44" s="11"/>
      <c r="BR44" s="11"/>
    </row>
    <row r="76" ht="12.75">
      <c r="E76" t="s">
        <v>22</v>
      </c>
    </row>
  </sheetData>
  <sheetProtection/>
  <mergeCells count="12">
    <mergeCell ref="A6:B6"/>
    <mergeCell ref="A24:A27"/>
    <mergeCell ref="H1:K1"/>
    <mergeCell ref="H2:K2"/>
    <mergeCell ref="H3:K3"/>
    <mergeCell ref="A32:A36"/>
    <mergeCell ref="A37:B37"/>
    <mergeCell ref="A28:A31"/>
    <mergeCell ref="A5:E5"/>
    <mergeCell ref="A11:A14"/>
    <mergeCell ref="A15:A18"/>
    <mergeCell ref="A19:A23"/>
  </mergeCells>
  <printOptions/>
  <pageMargins left="0.1968503937007874" right="0" top="0" bottom="0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2015-09-11T07:03:33Z</cp:lastPrinted>
  <dcterms:created xsi:type="dcterms:W3CDTF">2007-12-13T08:11:03Z</dcterms:created>
  <dcterms:modified xsi:type="dcterms:W3CDTF">2015-09-14T11:03:16Z</dcterms:modified>
  <cp:category/>
  <cp:version/>
  <cp:contentType/>
  <cp:contentStatus/>
</cp:coreProperties>
</file>